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0354"/>
  <workbookPr defaultThemeVersion="124226"/>
  <mc:AlternateContent xmlns:mc="http://schemas.openxmlformats.org/markup-compatibility/2006">
    <mc:Choice Requires="x15">
      <x15ac:absPath xmlns:x15ac="http://schemas.microsoft.com/office/spreadsheetml/2010/11/ac" url="C:\Users\USER\Downloads\"/>
    </mc:Choice>
  </mc:AlternateContent>
  <xr:revisionPtr revIDLastSave="0" documentId="13_ncr:1_{9A9A6252-C713-4C14-898A-CF80470D7837}" xr6:coauthVersionLast="36" xr6:coauthVersionMax="45" xr10:uidLastSave="{00000000-0000-0000-0000-000000000000}"/>
  <bookViews>
    <workbookView xWindow="0" yWindow="0" windowWidth="28800" windowHeight="9105" activeTab="3" xr2:uid="{00000000-000D-0000-FFFF-FFFF00000000}"/>
  </bookViews>
  <sheets>
    <sheet name="Instructivo" sheetId="2" r:id="rId1"/>
    <sheet name="Estado SCI" sheetId="1" r:id="rId2"/>
    <sheet name="Análisis Resultados" sheetId="3" r:id="rId3"/>
    <sheet name="Conclusión" sheetId="5" r:id="rId4"/>
    <sheet name="Hoja1" sheetId="6" state="hidden" r:id="rId5"/>
  </sheets>
  <externalReferences>
    <externalReference r:id="rId6"/>
  </externalReferences>
  <definedNames>
    <definedName name="_xlnm._FilterDatabase" localSheetId="4" hidden="1">Hoja1!$A$1:$K$45</definedName>
    <definedName name="_xlnm.Print_Titles" localSheetId="2">'Análisis Resultados'!$17:$18</definedName>
    <definedName name="_xlnm.Print_Titles" localSheetId="3">Conclusión!$3:$18</definedName>
    <definedName name="_xlnm.Print_Titles" localSheetId="1">'Estado SCI'!$14:$15</definedName>
  </definedNames>
  <calcPr calcId="191029"/>
  <extLst>
    <ext xmlns:xcalcf="http://schemas.microsoft.com/office/spreadsheetml/2018/calcfeatures" uri="{B58B0392-4F1F-4190-BB64-5DF3571DCE5F}">
      <xcalcf:calcFeatures>
        <xcalcf:feature name="microsoft.com:RD"/>
        <xcalcf:feature name="microsoft.com:FV"/>
      </xcalcf:calcFeatures>
    </ext>
  </extLst>
</workbook>
</file>

<file path=xl/calcChain.xml><?xml version="1.0" encoding="utf-8"?>
<calcChain xmlns="http://schemas.openxmlformats.org/spreadsheetml/2006/main">
  <c r="J59" i="1" l="1"/>
  <c r="J58" i="1"/>
  <c r="J57" i="1"/>
  <c r="J56" i="1"/>
  <c r="J55" i="1"/>
  <c r="J54" i="1"/>
  <c r="J53" i="1"/>
  <c r="J52" i="1"/>
  <c r="J51" i="1"/>
  <c r="J50" i="1"/>
  <c r="I59" i="1"/>
  <c r="I58" i="1"/>
  <c r="I57" i="1"/>
  <c r="I56" i="1"/>
  <c r="I55" i="1"/>
  <c r="I54" i="1"/>
  <c r="I53" i="1"/>
  <c r="I52" i="1"/>
  <c r="I51" i="1"/>
  <c r="I50" i="1"/>
  <c r="I49" i="1"/>
  <c r="I48" i="1"/>
  <c r="I47" i="1"/>
  <c r="I46" i="1"/>
  <c r="I45" i="1"/>
  <c r="I44" i="1"/>
  <c r="I43" i="1"/>
  <c r="I42" i="1"/>
  <c r="I41" i="1"/>
  <c r="I40" i="1"/>
  <c r="I39" i="1"/>
  <c r="I38" i="1"/>
  <c r="I37" i="1"/>
  <c r="I36" i="1"/>
  <c r="I35" i="1"/>
  <c r="I34" i="1"/>
  <c r="I33" i="1"/>
  <c r="I32" i="1"/>
  <c r="I31" i="1"/>
  <c r="I30" i="1"/>
  <c r="I29" i="1"/>
  <c r="I28" i="1"/>
  <c r="I27" i="1"/>
  <c r="I26" i="1"/>
  <c r="I25" i="1"/>
  <c r="I24" i="1"/>
  <c r="I23" i="1"/>
  <c r="I22" i="1"/>
  <c r="I21" i="1"/>
  <c r="I20" i="1"/>
  <c r="I19" i="1"/>
  <c r="I18" i="1"/>
  <c r="I17" i="1"/>
  <c r="I16" i="1"/>
  <c r="A59" i="1" l="1"/>
  <c r="A58" i="1"/>
  <c r="A57" i="1"/>
  <c r="A56" i="1"/>
  <c r="A55" i="1"/>
  <c r="A54" i="1"/>
  <c r="A53" i="1"/>
  <c r="A52" i="1"/>
  <c r="A51" i="1"/>
  <c r="A50" i="1"/>
  <c r="A49" i="1"/>
  <c r="A48" i="1"/>
  <c r="A47" i="1"/>
  <c r="A46" i="1"/>
  <c r="A45" i="1"/>
  <c r="A44" i="1"/>
  <c r="A43" i="1"/>
  <c r="A42" i="1"/>
  <c r="A41" i="1"/>
  <c r="A40" i="1"/>
  <c r="A39" i="1"/>
  <c r="J37" i="1"/>
  <c r="L37" i="1" s="1"/>
  <c r="J36" i="1"/>
  <c r="L36" i="1" s="1"/>
  <c r="J35" i="1"/>
  <c r="L35" i="1" s="1"/>
  <c r="J34" i="1"/>
  <c r="L34" i="1" s="1"/>
  <c r="J33" i="1"/>
  <c r="L33" i="1" s="1"/>
  <c r="J32" i="1"/>
  <c r="L32" i="1" s="1"/>
  <c r="A38" i="1"/>
  <c r="A37" i="1"/>
  <c r="A36" i="1"/>
  <c r="A35" i="1"/>
  <c r="A34" i="1"/>
  <c r="A33" i="1"/>
  <c r="A32" i="1"/>
  <c r="L59" i="1"/>
  <c r="L58" i="1"/>
  <c r="L57" i="1"/>
  <c r="L56" i="1"/>
  <c r="L55" i="1"/>
  <c r="L54" i="1"/>
  <c r="L53" i="1"/>
  <c r="L52" i="1"/>
  <c r="L51" i="1"/>
  <c r="L50" i="1"/>
  <c r="J49" i="1"/>
  <c r="L49" i="1" s="1"/>
  <c r="J48" i="1"/>
  <c r="L48" i="1" s="1"/>
  <c r="J47" i="1"/>
  <c r="L47" i="1" s="1"/>
  <c r="J46" i="1"/>
  <c r="L46" i="1" s="1"/>
  <c r="J45" i="1"/>
  <c r="L45" i="1" s="1"/>
  <c r="J44" i="1"/>
  <c r="L44" i="1" s="1"/>
  <c r="J43" i="1"/>
  <c r="L43" i="1" s="1"/>
  <c r="J42" i="1"/>
  <c r="L42" i="1" s="1"/>
  <c r="J41" i="1"/>
  <c r="L41" i="1" s="1"/>
  <c r="J40" i="1"/>
  <c r="L40" i="1" s="1"/>
  <c r="J39" i="1"/>
  <c r="L39" i="1" s="1"/>
  <c r="J38" i="1"/>
  <c r="L38" i="1" s="1"/>
  <c r="J31" i="1"/>
  <c r="L31" i="1" s="1"/>
  <c r="J30" i="1"/>
  <c r="L30" i="1" s="1"/>
  <c r="J29" i="1"/>
  <c r="L29" i="1" s="1"/>
  <c r="J28" i="1"/>
  <c r="L28" i="1" s="1"/>
  <c r="J27" i="1"/>
  <c r="L27" i="1" s="1"/>
  <c r="J26" i="1"/>
  <c r="L26" i="1" s="1"/>
  <c r="J25" i="1"/>
  <c r="L25" i="1" s="1"/>
  <c r="J24" i="1"/>
  <c r="L24" i="1" s="1"/>
  <c r="J23" i="1"/>
  <c r="L23" i="1" s="1"/>
  <c r="J22" i="1"/>
  <c r="L22" i="1" s="1"/>
  <c r="J21" i="1"/>
  <c r="L21" i="1" s="1"/>
  <c r="J20" i="1"/>
  <c r="L20" i="1" s="1"/>
  <c r="J19" i="1"/>
  <c r="L19" i="1" s="1"/>
  <c r="J18" i="1"/>
  <c r="L18" i="1" s="1"/>
  <c r="J17" i="1"/>
  <c r="L17" i="1" s="1"/>
  <c r="J16" i="1"/>
  <c r="L16" i="1" s="1"/>
  <c r="A31" i="1" l="1"/>
  <c r="A30" i="1"/>
  <c r="A29" i="1"/>
  <c r="A28" i="1"/>
  <c r="A27" i="1"/>
  <c r="A26" i="1"/>
  <c r="A25" i="1"/>
  <c r="A24" i="1"/>
  <c r="A23" i="1"/>
  <c r="A22" i="1"/>
  <c r="A21" i="1"/>
  <c r="A20" i="1"/>
  <c r="A19" i="1"/>
  <c r="A18" i="1"/>
  <c r="A17" i="1"/>
  <c r="A16" i="1"/>
  <c r="I3" i="6" l="1"/>
  <c r="J3" i="6" s="1"/>
  <c r="I11" i="6"/>
  <c r="J11" i="6" s="1"/>
  <c r="I19" i="6"/>
  <c r="J19" i="6" s="1"/>
  <c r="I25" i="6"/>
  <c r="J25" i="6" s="1"/>
  <c r="I33" i="6"/>
  <c r="J33" i="6" s="1"/>
  <c r="I41" i="6"/>
  <c r="J41" i="6" s="1"/>
  <c r="B29" i="6"/>
  <c r="I4" i="6"/>
  <c r="J4" i="6" s="1"/>
  <c r="I12" i="6"/>
  <c r="J12" i="6" s="1"/>
  <c r="I20" i="6"/>
  <c r="J20" i="6" s="1"/>
  <c r="I26" i="6"/>
  <c r="J26" i="6" s="1"/>
  <c r="I34" i="6"/>
  <c r="J34" i="6" s="1"/>
  <c r="I42" i="6"/>
  <c r="J42" i="6" s="1"/>
  <c r="B36" i="6"/>
  <c r="I5" i="6"/>
  <c r="J5" i="6" s="1"/>
  <c r="I13" i="6"/>
  <c r="J13" i="6" s="1"/>
  <c r="I27" i="6"/>
  <c r="J27" i="6" s="1"/>
  <c r="I35" i="6"/>
  <c r="J35" i="6" s="1"/>
  <c r="I43" i="6"/>
  <c r="J43" i="6" s="1"/>
  <c r="B2" i="6"/>
  <c r="I6" i="6"/>
  <c r="J6" i="6" s="1"/>
  <c r="I14" i="6"/>
  <c r="J14" i="6" s="1"/>
  <c r="I21" i="6"/>
  <c r="J21" i="6" s="1"/>
  <c r="I28" i="6"/>
  <c r="J28" i="6" s="1"/>
  <c r="I36" i="6"/>
  <c r="J36" i="6" s="1"/>
  <c r="I44" i="6"/>
  <c r="J44" i="6" s="1"/>
  <c r="I7" i="6"/>
  <c r="J7" i="6" s="1"/>
  <c r="I15" i="6"/>
  <c r="J15" i="6" s="1"/>
  <c r="I22" i="6"/>
  <c r="J22" i="6" s="1"/>
  <c r="I29" i="6"/>
  <c r="J29" i="6" s="1"/>
  <c r="I37" i="6"/>
  <c r="J37" i="6" s="1"/>
  <c r="I45" i="6"/>
  <c r="J45" i="6" s="1"/>
  <c r="I8" i="6"/>
  <c r="J8" i="6" s="1"/>
  <c r="I16" i="6"/>
  <c r="J16" i="6" s="1"/>
  <c r="I23" i="6"/>
  <c r="J23" i="6" s="1"/>
  <c r="I30" i="6"/>
  <c r="J30" i="6" s="1"/>
  <c r="I38" i="6"/>
  <c r="J38" i="6" s="1"/>
  <c r="I2" i="6"/>
  <c r="J2" i="6" s="1"/>
  <c r="I9" i="6"/>
  <c r="J9" i="6" s="1"/>
  <c r="I17" i="6"/>
  <c r="J17" i="6" s="1"/>
  <c r="I31" i="6"/>
  <c r="J31" i="6" s="1"/>
  <c r="I39" i="6"/>
  <c r="J39" i="6" s="1"/>
  <c r="B14" i="6"/>
  <c r="I10" i="6"/>
  <c r="J10" i="6" s="1"/>
  <c r="I18" i="6"/>
  <c r="J18" i="6" s="1"/>
  <c r="I24" i="6"/>
  <c r="J24" i="6" s="1"/>
  <c r="I32" i="6"/>
  <c r="J32" i="6" s="1"/>
  <c r="I40" i="6"/>
  <c r="J40" i="6" s="1"/>
  <c r="B24" i="6"/>
  <c r="G41" i="6"/>
  <c r="G40" i="6"/>
  <c r="G32" i="6"/>
  <c r="G24" i="6"/>
  <c r="G18" i="6"/>
  <c r="G10" i="6"/>
  <c r="G2" i="6"/>
  <c r="F10" i="6"/>
  <c r="F18" i="6"/>
  <c r="F24" i="6"/>
  <c r="F32" i="6"/>
  <c r="F40" i="6"/>
  <c r="G29" i="6"/>
  <c r="G7" i="6"/>
  <c r="F27" i="6"/>
  <c r="G28" i="6"/>
  <c r="G14" i="6"/>
  <c r="F14" i="6"/>
  <c r="F36" i="6"/>
  <c r="G27" i="6"/>
  <c r="G5" i="6"/>
  <c r="F22" i="6"/>
  <c r="F45" i="6"/>
  <c r="G34" i="6"/>
  <c r="G20" i="6"/>
  <c r="F8" i="6"/>
  <c r="F30" i="6"/>
  <c r="G33" i="6"/>
  <c r="G11" i="6"/>
  <c r="F17" i="6"/>
  <c r="G39" i="6"/>
  <c r="G31" i="6"/>
  <c r="G17" i="6"/>
  <c r="G9" i="6"/>
  <c r="F3" i="6"/>
  <c r="F11" i="6"/>
  <c r="F19" i="6"/>
  <c r="F25" i="6"/>
  <c r="F33" i="6"/>
  <c r="F41" i="6"/>
  <c r="G37" i="6"/>
  <c r="G15" i="6"/>
  <c r="F5" i="6"/>
  <c r="F43" i="6"/>
  <c r="G44" i="6"/>
  <c r="G21" i="6"/>
  <c r="F6" i="6"/>
  <c r="F28" i="6"/>
  <c r="G35" i="6"/>
  <c r="G13" i="6"/>
  <c r="F7" i="6"/>
  <c r="F29" i="6"/>
  <c r="G26" i="6"/>
  <c r="G4" i="6"/>
  <c r="F23" i="6"/>
  <c r="F2" i="6"/>
  <c r="G19" i="6"/>
  <c r="F9" i="6"/>
  <c r="F39" i="6"/>
  <c r="G38" i="6"/>
  <c r="G30" i="6"/>
  <c r="G23" i="6"/>
  <c r="G16" i="6"/>
  <c r="G8" i="6"/>
  <c r="F4" i="6"/>
  <c r="F12" i="6"/>
  <c r="F20" i="6"/>
  <c r="F26" i="6"/>
  <c r="F34" i="6"/>
  <c r="F42" i="6"/>
  <c r="G45" i="6"/>
  <c r="G22" i="6"/>
  <c r="F13" i="6"/>
  <c r="F35" i="6"/>
  <c r="G36" i="6"/>
  <c r="G6" i="6"/>
  <c r="F21" i="6"/>
  <c r="F44" i="6"/>
  <c r="G43" i="6"/>
  <c r="F15" i="6"/>
  <c r="F37" i="6"/>
  <c r="G42" i="6"/>
  <c r="G12" i="6"/>
  <c r="F16" i="6"/>
  <c r="F38" i="6"/>
  <c r="G25" i="6"/>
  <c r="G3" i="6"/>
  <c r="F31" i="6"/>
  <c r="K24" i="6" l="1"/>
  <c r="G30" i="5" s="1"/>
  <c r="K29" i="6"/>
  <c r="K36" i="6"/>
  <c r="K14" i="6"/>
  <c r="K9" i="6"/>
  <c r="K6" i="6"/>
  <c r="K35" i="6"/>
  <c r="K19" i="6"/>
  <c r="K23" i="6"/>
  <c r="K40" i="6"/>
  <c r="K10" i="6"/>
  <c r="K7" i="6"/>
  <c r="K44" i="6"/>
  <c r="K20" i="6"/>
  <c r="K38" i="6"/>
  <c r="K3" i="6"/>
  <c r="K8" i="6"/>
  <c r="K30" i="6"/>
  <c r="K37" i="6"/>
  <c r="K25" i="6"/>
  <c r="K45" i="6"/>
  <c r="K11" i="6"/>
  <c r="K4" i="6"/>
  <c r="K12" i="6"/>
  <c r="K32" i="6"/>
  <c r="K41" i="6"/>
  <c r="K17" i="6"/>
  <c r="K15" i="6"/>
  <c r="K28" i="6"/>
  <c r="K39" i="6"/>
  <c r="K27" i="6"/>
  <c r="K5" i="6"/>
  <c r="K33" i="6"/>
  <c r="K42" i="6"/>
  <c r="K22" i="6"/>
  <c r="K2" i="6"/>
  <c r="K31" i="6"/>
  <c r="K13" i="6"/>
  <c r="K34" i="6"/>
  <c r="K43" i="6"/>
  <c r="K18" i="6"/>
  <c r="K16" i="6"/>
  <c r="K26" i="6"/>
  <c r="K21" i="6"/>
  <c r="H37" i="6"/>
  <c r="H17" i="6"/>
  <c r="H30" i="6"/>
  <c r="H2" i="6"/>
  <c r="H10" i="6"/>
  <c r="H44" i="6"/>
  <c r="H6" i="6"/>
  <c r="H7" i="6"/>
  <c r="H42" i="6"/>
  <c r="H36" i="6"/>
  <c r="H11" i="6"/>
  <c r="H5" i="6"/>
  <c r="H29" i="6"/>
  <c r="H18" i="6"/>
  <c r="H12" i="6"/>
  <c r="H38" i="6"/>
  <c r="H13" i="6"/>
  <c r="H33" i="6"/>
  <c r="H27" i="6"/>
  <c r="H24" i="6"/>
  <c r="H3" i="6"/>
  <c r="H8" i="6"/>
  <c r="H26" i="6"/>
  <c r="H39" i="6"/>
  <c r="H19" i="6"/>
  <c r="H35" i="6"/>
  <c r="H15" i="6"/>
  <c r="H9" i="6"/>
  <c r="H32" i="6"/>
  <c r="H40" i="6"/>
  <c r="H22" i="6"/>
  <c r="H25" i="6"/>
  <c r="H45" i="6"/>
  <c r="H20" i="6"/>
  <c r="H14" i="6"/>
  <c r="H43" i="6"/>
  <c r="H16" i="6"/>
  <c r="H23" i="6"/>
  <c r="H4" i="6"/>
  <c r="H21" i="6"/>
  <c r="H31" i="6"/>
  <c r="H34" i="6"/>
  <c r="H28" i="6"/>
  <c r="H41" i="6"/>
  <c r="E30" i="5" l="1"/>
  <c r="E26" i="5"/>
  <c r="G26" i="5"/>
  <c r="E28" i="5"/>
  <c r="G28" i="5"/>
  <c r="G34" i="5"/>
  <c r="E34" i="5"/>
  <c r="E32" i="5"/>
  <c r="G32" i="5"/>
  <c r="F56" i="3"/>
  <c r="F48" i="3"/>
  <c r="F40" i="3"/>
  <c r="F32" i="3"/>
  <c r="F24" i="3"/>
  <c r="F55" i="3"/>
  <c r="F47" i="3"/>
  <c r="F39" i="3"/>
  <c r="F31" i="3"/>
  <c r="F23" i="3"/>
  <c r="F34" i="3"/>
  <c r="F62" i="3"/>
  <c r="F54" i="3"/>
  <c r="F46" i="3"/>
  <c r="F38" i="3"/>
  <c r="F30" i="3"/>
  <c r="F22" i="3"/>
  <c r="F53" i="3"/>
  <c r="F45" i="3"/>
  <c r="F37" i="3"/>
  <c r="F29" i="3"/>
  <c r="F57" i="3"/>
  <c r="F33" i="3"/>
  <c r="F61" i="3"/>
  <c r="F21" i="3"/>
  <c r="F58" i="3"/>
  <c r="F50" i="3"/>
  <c r="F26" i="3"/>
  <c r="F60" i="3"/>
  <c r="F52" i="3"/>
  <c r="F44" i="3"/>
  <c r="F36" i="3"/>
  <c r="F28" i="3"/>
  <c r="F20" i="3"/>
  <c r="F25" i="3"/>
  <c r="F59" i="3"/>
  <c r="F51" i="3"/>
  <c r="F43" i="3"/>
  <c r="F35" i="3"/>
  <c r="F27" i="3"/>
  <c r="F19" i="3"/>
  <c r="F42" i="3"/>
  <c r="F49" i="3"/>
  <c r="F41" i="3"/>
  <c r="E56" i="3"/>
  <c r="E40" i="3"/>
  <c r="E55" i="3"/>
  <c r="E47" i="3"/>
  <c r="E39" i="3"/>
  <c r="E31" i="3"/>
  <c r="E23" i="3"/>
  <c r="E51" i="3"/>
  <c r="E27" i="3"/>
  <c r="E58" i="3"/>
  <c r="E26" i="3"/>
  <c r="E57" i="3"/>
  <c r="E25" i="3"/>
  <c r="E24" i="3"/>
  <c r="E62" i="3"/>
  <c r="E54" i="3"/>
  <c r="E46" i="3"/>
  <c r="E38" i="3"/>
  <c r="E30" i="3"/>
  <c r="E22" i="3"/>
  <c r="E60" i="3"/>
  <c r="E20" i="3"/>
  <c r="E43" i="3"/>
  <c r="E50" i="3"/>
  <c r="E34" i="3"/>
  <c r="E49" i="3"/>
  <c r="E48" i="3"/>
  <c r="E61" i="3"/>
  <c r="E53" i="3"/>
  <c r="E45" i="3"/>
  <c r="E37" i="3"/>
  <c r="E29" i="3"/>
  <c r="E21" i="3"/>
  <c r="E52" i="3"/>
  <c r="E44" i="3"/>
  <c r="E36" i="3"/>
  <c r="E28" i="3"/>
  <c r="E59" i="3"/>
  <c r="E35" i="3"/>
  <c r="E19" i="3"/>
  <c r="E42" i="3"/>
  <c r="E41" i="3"/>
  <c r="E33" i="3"/>
  <c r="E32" i="3"/>
  <c r="I61" i="3" l="1"/>
  <c r="G61" i="3"/>
  <c r="I59" i="3"/>
  <c r="G59" i="3"/>
  <c r="I45" i="3"/>
  <c r="G45" i="3"/>
  <c r="G20" i="3"/>
  <c r="I20" i="3"/>
  <c r="G24" i="3"/>
  <c r="I24" i="3"/>
  <c r="I31" i="3"/>
  <c r="G31" i="3"/>
  <c r="I32" i="3"/>
  <c r="G32" i="3"/>
  <c r="G28" i="3"/>
  <c r="I28" i="3"/>
  <c r="I53" i="3"/>
  <c r="G53" i="3"/>
  <c r="I60" i="3"/>
  <c r="G60" i="3"/>
  <c r="G25" i="3"/>
  <c r="I25" i="3"/>
  <c r="I39" i="3"/>
  <c r="G39" i="3"/>
  <c r="G22" i="3"/>
  <c r="I22" i="3"/>
  <c r="I57" i="3"/>
  <c r="G57" i="3"/>
  <c r="I47" i="3"/>
  <c r="G47" i="3"/>
  <c r="I33" i="3"/>
  <c r="G33" i="3"/>
  <c r="I44" i="3"/>
  <c r="G44" i="3"/>
  <c r="I48" i="3"/>
  <c r="G48" i="3"/>
  <c r="I30" i="3"/>
  <c r="G30" i="3"/>
  <c r="G26" i="3"/>
  <c r="I26" i="3"/>
  <c r="I55" i="3"/>
  <c r="G55" i="3"/>
  <c r="I41" i="3"/>
  <c r="G41" i="3"/>
  <c r="I52" i="3"/>
  <c r="G52" i="3"/>
  <c r="I49" i="3"/>
  <c r="G49" i="3"/>
  <c r="I38" i="3"/>
  <c r="G38" i="3"/>
  <c r="I58" i="3"/>
  <c r="G58" i="3"/>
  <c r="I42" i="3"/>
  <c r="G42" i="3"/>
  <c r="G21" i="3"/>
  <c r="I21" i="3"/>
  <c r="I34" i="3"/>
  <c r="G34" i="3"/>
  <c r="I46" i="3"/>
  <c r="G46" i="3"/>
  <c r="I27" i="3"/>
  <c r="G27" i="3"/>
  <c r="I40" i="3"/>
  <c r="G40" i="3"/>
  <c r="I36" i="3"/>
  <c r="G36" i="3"/>
  <c r="I19" i="3"/>
  <c r="G19" i="3"/>
  <c r="G29" i="3"/>
  <c r="I29" i="3"/>
  <c r="I50" i="3"/>
  <c r="G50" i="3"/>
  <c r="I54" i="3"/>
  <c r="G54" i="3"/>
  <c r="I51" i="3"/>
  <c r="G51" i="3"/>
  <c r="I56" i="3"/>
  <c r="G56" i="3"/>
  <c r="I35" i="3"/>
  <c r="G35" i="3"/>
  <c r="I37" i="3"/>
  <c r="G37" i="3"/>
  <c r="I43" i="3"/>
  <c r="G43" i="3"/>
  <c r="I62" i="3"/>
  <c r="G62" i="3"/>
  <c r="G23" i="3"/>
  <c r="I23" i="3"/>
  <c r="J41" i="3" l="1"/>
  <c r="J53" i="3"/>
  <c r="J46" i="3"/>
  <c r="J31" i="3"/>
  <c r="J19" i="3"/>
  <c r="M8" i="5" l="1"/>
</calcChain>
</file>

<file path=xl/sharedStrings.xml><?xml version="1.0" encoding="utf-8"?>
<sst xmlns="http://schemas.openxmlformats.org/spreadsheetml/2006/main" count="514" uniqueCount="243">
  <si>
    <t>EVALUACIÓN INDEPENDIENTE SISTEMA DE CONTROL INTERNO
Entidades Pequeñas
(instrucciones para su diligenciamiento)</t>
  </si>
  <si>
    <t>Teniendo en cuenta que con la expedición del Decreto 1499 de 2017 “Por medio del cual se modifica el Decreto 1083 de 2015, Decreto Único Reglamentario del Sector Función Pública, en lo relacionado con el Sistema de Gestión establecido en el artículo 133 de la Ley 1753 de 2015”, se crea un solo Sistema de Gestión y se alinea con el Sistema de Control Interno, hoy todas las entidades públicas requieren actualizar y/o implementar el Modelo Integrado de Planeación y Gestión MIPG, modelo que incorpora el Modelo Estándar de Control Interno MECI a través de la 7a dimensión del mismo.  Esta estructura requiere de un análisis articulado frente al desarrollo de las políticas de gestión y desempeño contenidas en el modelo y su efectividad en relación con la estructura de control, este útlimo, aspecto esecial para garantizar el buen manejo de los recursos, que las metas y objetivos se cumplan y se mejore la prestación del servicio a los usuarios, ejes fundamentales para la generación de valor público.
Teniendo en cuenta lo anterior y dada la necesidad de dar cumplimiento a la dispuesto en el articulo 156 del Decreto 2106 de 2019, el presente formatobusca que las entidades cuenten con una herramienta para evaluar sus Sistemas de Control Interno de manera integral y permitirle al Jefe de Control Interno o quien haga sus veces llevar a cabo el informe de evaluación independiente sobre el mismo para su publicación cada seis (6) meses, en el sitio web de la entidad. La estructura propuesta es diferencial para aquellas entidades de municipios de 6a categoría (Personerías y Concejos Municipales) que son entidades con 1 y hasta 5 servidores en sus plantas de personal. Estas entidades deben tener en cuenta que de acuerdo con el parágrafo del artículo ARTÍCULO 2.2.22.2.1. del Decreto 1499 de 2017, las políticas de gestión y desempeño contenidas en el Modelo Integrado de Planeación y Gestión MIPG, deben ser aplicadas acorde con las normas que las regulan, por lo que deben analizar dichas políticas e implementarlas en armonía con el MECI.</t>
  </si>
  <si>
    <t>Orientaciones Generales</t>
  </si>
  <si>
    <r>
      <t xml:space="preserve">El archivo contiene las siguientes hojas:
 -  1 </t>
    </r>
    <r>
      <rPr>
        <b/>
        <sz val="11"/>
        <rFont val="Arial Narrow"/>
        <family val="2"/>
      </rPr>
      <t xml:space="preserve">Pestaña que desarrolla la estructura para evaluar el estado del Sistema de Control Interno: </t>
    </r>
    <r>
      <rPr>
        <sz val="11"/>
        <rFont val="Arial Narrow"/>
        <family val="2"/>
      </rPr>
      <t xml:space="preserve">Se desagrega en </t>
    </r>
    <r>
      <rPr>
        <sz val="10"/>
        <rFont val="Arial Narrow"/>
        <family val="2"/>
      </rPr>
      <t>"Ambiente de Control", "Evaluación de riesgos", "Actividades de control", "Información y Comunicación", y " Actividades de Monitoreo", componentes actuales del Modelo Estándar de Control Interno MECI. La estructura es la siguiente para el diligenciamiento:</t>
    </r>
  </si>
  <si>
    <t>Columna</t>
  </si>
  <si>
    <t>Descripción</t>
  </si>
  <si>
    <t>Componente del MECI asociado</t>
  </si>
  <si>
    <t>Esta columna define los componentes del MECI.</t>
  </si>
  <si>
    <t>Lineamiento General por Componente</t>
  </si>
  <si>
    <t>En esta columna establece el lineamientos general para cada uno de los componentes del MECI</t>
  </si>
  <si>
    <t>Requerimiento Asociado al Componente</t>
  </si>
  <si>
    <t>Se muestran una serie de preguntas con 3 opciones de respuesta así:
1. SI
2.NO
3. EN PROCESO</t>
  </si>
  <si>
    <t>Evidencia de Seguimiento al Control</t>
  </si>
  <si>
    <t>Establezca actividades adelantadas de aplicación del documento o elemento antes identificado (esto cuando se responde SI o bien EN PROCESO)</t>
  </si>
  <si>
    <r>
      <t xml:space="preserve"> -</t>
    </r>
    <r>
      <rPr>
        <sz val="11"/>
        <rFont val="Arial Narrow"/>
        <family val="2"/>
      </rPr>
      <t xml:space="preserve"> </t>
    </r>
    <r>
      <rPr>
        <b/>
        <sz val="11"/>
        <rFont val="Arial Narrow"/>
        <family val="2"/>
      </rPr>
      <t>Análisis de Resultados:</t>
    </r>
    <r>
      <rPr>
        <sz val="10"/>
        <rFont val="Arial Narrow"/>
        <family val="2"/>
      </rPr>
      <t xml:space="preserve"> Esta hoja permite consolidar los resultados para cada componente evaluado.</t>
    </r>
  </si>
  <si>
    <t xml:space="preserve">Clasificación </t>
  </si>
  <si>
    <t>Observaciones del Control</t>
  </si>
  <si>
    <t>Mantenimiento del Control</t>
  </si>
  <si>
    <t>Existe requerimiento pero se requiere actividades  dirigidas a su mantenimiento dentro del marco de las lineas de defensa.</t>
  </si>
  <si>
    <t>Oportunidad de Mejora</t>
  </si>
  <si>
    <t>Se encuentra en proceso, pero requiere continuar con acciones dirigidas a contar con dicho aspecto de control</t>
  </si>
  <si>
    <t xml:space="preserve">Deficiencia del Control 
</t>
  </si>
  <si>
    <t>No se encuentra el aspecto  por lo tanto la entidad debera generar acciones dirigidas a que se cumpla con el requerimiento .</t>
  </si>
  <si>
    <r>
      <t xml:space="preserve"> -</t>
    </r>
    <r>
      <rPr>
        <sz val="11"/>
        <rFont val="Arial Narrow"/>
        <family val="2"/>
      </rPr>
      <t xml:space="preserve"> </t>
    </r>
    <r>
      <rPr>
        <b/>
        <sz val="11"/>
        <rFont val="Arial Narrow"/>
        <family val="2"/>
      </rPr>
      <t>Conclusiones:</t>
    </r>
    <r>
      <rPr>
        <sz val="10"/>
        <rFont val="Arial Narrow"/>
        <family val="2"/>
      </rPr>
      <t xml:space="preserve"> Esta hoja permite establecer el estado del Sistema de Control Interno evaluado, información a partir de la cual se definen las acciones de mejora correspondientes. Esta hoja será el informe para publicación en página web, o bien para ubicar en un lugar visible en la sede de la entidad (esto para aquellas que no cuentan con conectividad o página web en operación).</t>
    </r>
  </si>
  <si>
    <t>MEDICION ESTADO DEL SISTEMA DE CONTROL INTERNO EN LA ENTIDAD</t>
  </si>
  <si>
    <t xml:space="preserve">No. </t>
  </si>
  <si>
    <t>Literal</t>
  </si>
  <si>
    <t>Requerimiento asociado al componente</t>
  </si>
  <si>
    <t>Seguimiento al control (Si, No, En proceso)</t>
  </si>
  <si>
    <t>Evidencia de seguimiento al control
(Establezca actividades adelantadas de aplicación del documento o elemento antes identificado, esto cuando se responde SI o bien EN PROCESO</t>
  </si>
  <si>
    <t>Evaluación</t>
  </si>
  <si>
    <t>1</t>
  </si>
  <si>
    <t>AMBIENTE DE CONTROL</t>
  </si>
  <si>
    <t>El ambiente de control institucional está integrado por todas esas condiciones mínimas que debe garantizar cualquier entidad pública para el ejercicio del control interno. Para el caso de su entidad indique si se cuenta con:</t>
  </si>
  <si>
    <t>a</t>
  </si>
  <si>
    <t>Documento interno o adopción del MECI actualizado</t>
  </si>
  <si>
    <t>b</t>
  </si>
  <si>
    <t>Un documento tal como un código de ética, integridad u otro que formalice los estándares de conducta, los principios institucionales o los valores del servicio público</t>
  </si>
  <si>
    <t>Si</t>
  </si>
  <si>
    <t>c</t>
  </si>
  <si>
    <t>Planes, programas y proyectos de acuerdo con las normas que rigen y atendiendo con su propósito fundamental institucional (misión)</t>
  </si>
  <si>
    <t>d</t>
  </si>
  <si>
    <t>Una estructura organizacional formalizada (organigrama)</t>
  </si>
  <si>
    <t>e</t>
  </si>
  <si>
    <t>Un manual de funciones que describa los empleos de la entidad</t>
  </si>
  <si>
    <t>f</t>
  </si>
  <si>
    <t>La documentación de sus procesos y procedimientos o bien una lista de actividades principales que permitan conocer el estado de su gestión</t>
  </si>
  <si>
    <t>g</t>
  </si>
  <si>
    <t>Vinculación de los servidores públicos de acuerdo con el marco normativo que les rige (carrera administrativa, libre nombramiento y remoción, entre otros)</t>
  </si>
  <si>
    <t>h</t>
  </si>
  <si>
    <t>Procesos de inducción, capacitación y bienestar social para sus servidores públicos, de manera directa o en asociación con otras entidades municipales</t>
  </si>
  <si>
    <t>i</t>
  </si>
  <si>
    <t>Evaluación a los servidores públicos de acuerdo con el marco normativo que le rige</t>
  </si>
  <si>
    <t>j</t>
  </si>
  <si>
    <t>Procesos de desvinculación de servidores de acuerdo con lo previsto en la Constitución Política y las leyes</t>
  </si>
  <si>
    <t>k</t>
  </si>
  <si>
    <t>Mecanismos de rendición de cuentas a la ciudadanía</t>
  </si>
  <si>
    <t>l</t>
  </si>
  <si>
    <t>Presentación oportuna de sus informes de gestión a las autoridades competentes</t>
  </si>
  <si>
    <t>2</t>
  </si>
  <si>
    <t>EVALUACION DEL RIESGO</t>
  </si>
  <si>
    <t>Toda entidad debe identificar, evaluar y gestionar eventos potenciales, tanto internos como externos, que puedan afectar el logro de los objetivos institucionales. Para el caso de su entidad indique si se cuenta con:</t>
  </si>
  <si>
    <t>Identificación de cambios en su entorno que pueden generar consecuencias negativas en su gestión</t>
  </si>
  <si>
    <t>Identificación de aquellos problemas o aspectos que pueden afectar el cumplimiento de los planes de la entidad y en general su gestión institucional (riesgos)</t>
  </si>
  <si>
    <t>Identificación  de los riesgos relacionados con posibles actos de corrupción en el ejercicio de sus funciones</t>
  </si>
  <si>
    <t>Si su capacidad e infraestructura lo permite, identificación de riesgos asociados a las tecnologías de la información y las comunicaciones</t>
  </si>
  <si>
    <t>3</t>
  </si>
  <si>
    <t>Los líderes de los programas, proyectos, o procesos de la entidad  junto con sus equipos de trabajo:</t>
  </si>
  <si>
    <t>Hacen seguimiento a los problemas (riesgos)  que pueden afectar el cumplimiento de sus procesos, programas o proyectos a cargo</t>
  </si>
  <si>
    <t>Informan de manera periódica a quien corresponda sobre el desempeño de las actividades de gestión de riesgos</t>
  </si>
  <si>
    <t>Identifican deficiencias en las maneras de  controlar los riesgos o problemas en sus procesos, programas o proyectos, y propone los ajustes necesarios</t>
  </si>
  <si>
    <t>4</t>
  </si>
  <si>
    <t>Para el manejo de los problemas que afectan el cumplimiento de las metas u objetivos institucionales (riesgos), el jefe de control interno o quien haga sus veces, ha podido evidenciar si en la entidad:</t>
  </si>
  <si>
    <t>Se definen espacios de reunión para conocerlos y proponer acciones para su solución</t>
  </si>
  <si>
    <t>Cada líder del equipo autónomamente toma las acciones para solucionarlos.</t>
  </si>
  <si>
    <t>En proceso</t>
  </si>
  <si>
    <t>Solamente hasta que un organismo de control actúa se definen acciones de mejora.</t>
  </si>
  <si>
    <t>5</t>
  </si>
  <si>
    <t>ACTIVIDADES DE CONTROL</t>
  </si>
  <si>
    <t>Una vez identificados los problemas que afectan el cumplimiento de los planes de la entidad o su gestión institucional, la entidad debe diseñar los controles o mecanismos para darles tratamiento. Para el caso de su entidad indique si se cuenta con:</t>
  </si>
  <si>
    <t>La definición de acciones o actividades para para dar tratamiento a los problemas identificados (mitigación de riesgos), incluyendo aquellos asociados a posibles actos de corrupción</t>
  </si>
  <si>
    <t>Mecanismos de verificación de si se están o no mitigando los riesgos, o en su defecto, elaboración de planes de contingencia para subsanar sus consecuencias</t>
  </si>
  <si>
    <t>Planes, acciones o estrategias que permitan subsanar las consecuencias de la materialización de los riesgos, cuando se presentan</t>
  </si>
  <si>
    <t>Un documento que consolide  los riesgos  y el tratamiento que se les da, incluyendo aquellos que conllevan posibles actos de corrupción y si la capacidad e infraestructura lo permite, los asociados con las tecnologías de la información y las comunicaciones</t>
  </si>
  <si>
    <t>Un plan anticorrupción y de servicio al ciudadano con los temas que le aplican, publicado en algún medio para conocimiento de la ciudadanía</t>
  </si>
  <si>
    <t>6</t>
  </si>
  <si>
    <t>INFORMACION Y COMUNICACIÓN</t>
  </si>
  <si>
    <t>Las entidades deben procurar, de acuerdo con sus propias capacidades internas, que la información y la comunicación que requiere para su gestión y  control interno fluya de manera clara.  Acorde con lo anterior, indique si se cuenta con:</t>
  </si>
  <si>
    <t>Responsables de la información institucional</t>
  </si>
  <si>
    <t>Canales de comunicación con los ciudadanos</t>
  </si>
  <si>
    <t>Canales de comunicación o mecanismos de reporte de información a otros organismos gubernamentales o de control</t>
  </si>
  <si>
    <t xml:space="preserve">Lineamientos para dar tratamiento a la información de carácter reservado </t>
  </si>
  <si>
    <t>Identificación de información que produce en el marco de su gestión (Para los ciudadanos, organismos de control, organismos gubernamentales, entre otros)</t>
  </si>
  <si>
    <t>Identificación de información necesaria para la operación de la entidad (normograma, presupuesto, talento humano, infraestructura física y tecnológica)</t>
  </si>
  <si>
    <t>Si su capacidad e infraestructura lo permite, tecnologías de la información y las comunicaciones que soporten estos procesos</t>
  </si>
  <si>
    <t>7</t>
  </si>
  <si>
    <t>ACTIVIDADES DE MONITOREO</t>
  </si>
  <si>
    <t>Las entidades deben valorar: la eficiencia y eficacia de su gestión y la efectividad del control interno de la entidad pública con el propósito de detectar desviaciones y generar recomendaciones para la mejora. Para el caso de su entidad indique si se cuenta con:</t>
  </si>
  <si>
    <t>Mecanismos de evaluación de la gestión (cronogramas, indicadores, listas de chequeo u otros)</t>
  </si>
  <si>
    <t>Algún mecanismo para monitorear o supervisar el sistema de control interno institucional, ya sea por parte del representante legal, o del área de control interno (si la entidad cuenta con ella), o bien a través del Comité departamental o municipal de Auditoría.</t>
  </si>
  <si>
    <t>Medidas correctivas en caso de detectarse deficiencias en los ejercicios de evaluación, seguimiento o auditoría</t>
  </si>
  <si>
    <t>Seguimiento a los planes de mejoramiento suscritos con instancias de control internas o externas</t>
  </si>
  <si>
    <t>8</t>
  </si>
  <si>
    <t>¿La entidad ha solicitado hacer parte del Comité Municipal de Auditoría, a efectos de contar con un escenario para compartir buenas prácticas en materia de control interno, así como analizar la viabilidad de contar como mínimo con un proceso auditor en la vigencia?</t>
  </si>
  <si>
    <t>La entidad participa en el  Comité Municipal de Auditoría?</t>
  </si>
  <si>
    <t>9</t>
  </si>
  <si>
    <t>El jefe de control interno o quien haga sus veces, ha podido evidenciar si en la entidad el manejo que se ha hecho a los problemas que afectan el cumplimiento de sus metas y objetivos (riesgos) le ha permitido:</t>
  </si>
  <si>
    <t>Evitar que los problemas (riesgos) obstaculicen el cumplimiento de los objetivos.</t>
  </si>
  <si>
    <t>Controlar los puntos críticos en los procesos.</t>
  </si>
  <si>
    <t>Diseñar acciones adecuadas para controlar los problemas que afectan el cumplimiento de las metas y objetivos institucionales (riesgos).</t>
  </si>
  <si>
    <t>Ejecutar las acciones de acuerdo a como se diseñaron previamente.</t>
  </si>
  <si>
    <t>No se gestionan los problemas que afectan el cumplimiento de las funciones y objetivos institucionales(riesgos).</t>
  </si>
  <si>
    <t>ANÁLISIS DE RESULTADOS PARA LA TOMA DE DECISIONES</t>
  </si>
  <si>
    <t>Se encuentra en proceso, pero requiere continuar con acciones dirigidas a contar con dicho aspecto de control.</t>
  </si>
  <si>
    <t>Se encuentra presente  y funcionando, pero requiere mejoras frente a su diseño, ya que  opera de manera efectiva</t>
  </si>
  <si>
    <t>No se encuentra el aspecto  por lo tanto la entidad debera generar acciones dirigidas a que se cumpla con el requerimiento.</t>
  </si>
  <si>
    <t>RESULTADOS</t>
  </si>
  <si>
    <t>FUENTE DEL ANALISIS</t>
  </si>
  <si>
    <t xml:space="preserve">Seguimiento al control </t>
  </si>
  <si>
    <t>OBSERVACIONES DEL CONTROL</t>
  </si>
  <si>
    <t>NIVEL DE CUMPLIMIENTO-ASPECTOS PARTICULARES POR COMPONENTE</t>
  </si>
  <si>
    <t>NIVEL DE CUMPLIMIENTO COMPONENTE</t>
  </si>
  <si>
    <t>componente</t>
  </si>
  <si>
    <t>Nombre de la Entidad:</t>
  </si>
  <si>
    <t>Periodo Evaluado:</t>
  </si>
  <si>
    <t>Estado del sistema de Control Interno de la entidad</t>
  </si>
  <si>
    <t>Conclusión general sobre la evaluación del Sistema de Control Interno</t>
  </si>
  <si>
    <t>¿Están todos los componentes operando juntos y de manera integrada? (Si / en proceso / No) (Justifique su respuesta):</t>
  </si>
  <si>
    <t>¿Es efectivo el sistema de control interno para los objetivos evaluados? (Si/No) (Justifique su respuesta):</t>
  </si>
  <si>
    <t>La entidad cuenta dentro de su Sistema de Control Interno, con una institucionalidad (Líneas de defensa)  que le permita la toma de decisiones frente al control (Si/No) (Justifique su respuesta):</t>
  </si>
  <si>
    <t>Componente</t>
  </si>
  <si>
    <t>¿se esta cumpliendo los requerimientos ?</t>
  </si>
  <si>
    <t>Nivel de Cumplimiento componente</t>
  </si>
  <si>
    <t>EVALUCION DEL RIESGO</t>
  </si>
  <si>
    <t>ACTIVIDADES DEL CONTROL</t>
  </si>
  <si>
    <t xml:space="preserve">ACTIVIDADES DE MONITOREO </t>
  </si>
  <si>
    <t xml:space="preserve">Evaluación </t>
  </si>
  <si>
    <t>Puntaje</t>
  </si>
  <si>
    <t xml:space="preserve">Orden </t>
  </si>
  <si>
    <t>Nivel de cumplimiento -Aaspectos particulares por componente</t>
  </si>
  <si>
    <t xml:space="preserve">Promedios </t>
  </si>
  <si>
    <t>1a</t>
  </si>
  <si>
    <t>1b</t>
  </si>
  <si>
    <t>1c</t>
  </si>
  <si>
    <t>1d</t>
  </si>
  <si>
    <t>1e</t>
  </si>
  <si>
    <t>1f</t>
  </si>
  <si>
    <t>1g</t>
  </si>
  <si>
    <t>1h</t>
  </si>
  <si>
    <t>1i</t>
  </si>
  <si>
    <t>1j</t>
  </si>
  <si>
    <t>1k</t>
  </si>
  <si>
    <t>1l</t>
  </si>
  <si>
    <t>2a</t>
  </si>
  <si>
    <t>La identificación de cambios en su entorno que pueden generar consecuencias negativas en su gestión</t>
  </si>
  <si>
    <t>2b</t>
  </si>
  <si>
    <t>La identificación de aquellos problemas o aspectos que pueden afectar el cumplimiento de los planes de la entidad y en general su gestión institucional (riesgos)</t>
  </si>
  <si>
    <t>2c</t>
  </si>
  <si>
    <t>La identificación  de los riesgos relacionados con posibles actos de corrupción en el ejercicio de sus funciones</t>
  </si>
  <si>
    <t>2d</t>
  </si>
  <si>
    <t>3a</t>
  </si>
  <si>
    <t>3b</t>
  </si>
  <si>
    <t>3c</t>
  </si>
  <si>
    <t>4a</t>
  </si>
  <si>
    <t>4b</t>
  </si>
  <si>
    <t>4c</t>
  </si>
  <si>
    <t>5a</t>
  </si>
  <si>
    <t>5b</t>
  </si>
  <si>
    <t>5c</t>
  </si>
  <si>
    <t>5d</t>
  </si>
  <si>
    <t>5e</t>
  </si>
  <si>
    <t>6a</t>
  </si>
  <si>
    <t>6b</t>
  </si>
  <si>
    <t>6c</t>
  </si>
  <si>
    <t>6d</t>
  </si>
  <si>
    <t>6e</t>
  </si>
  <si>
    <t>El jefe de control interno o quien haga sus veces, ha podido evidenciar si en la entidad si el manejo que se ha hecho a los problemas que afectan el cumplimiento de sus metas y objetivos (riesgos) le ha permitido:</t>
  </si>
  <si>
    <t>6f</t>
  </si>
  <si>
    <t>6g</t>
  </si>
  <si>
    <t>7a</t>
  </si>
  <si>
    <t>7d</t>
  </si>
  <si>
    <t>7f</t>
  </si>
  <si>
    <t>7g</t>
  </si>
  <si>
    <t>8h</t>
  </si>
  <si>
    <t>9a</t>
  </si>
  <si>
    <t>9b</t>
  </si>
  <si>
    <t>9c</t>
  </si>
  <si>
    <t>9d</t>
  </si>
  <si>
    <t>9e</t>
  </si>
  <si>
    <t>La entidad no participa en el Comité Municipal de Auditoría.</t>
  </si>
  <si>
    <t>Mediante la  formulación del Plan de Desarrollo Institucional la gerencia pretende controlar las deficiencias encontradas en la entidad, con los planes de acción y planes de mejoramiento.</t>
  </si>
  <si>
    <t>La gerencia define responsabilidades para que cada líder de equipo tome las acciones para solucionar los inconvenientes presentados, se deben cumplir dentro de las fechas establecidas.</t>
  </si>
  <si>
    <t>En el mes de enero la entidad elaboró el Plan Anticorrupción y Atención al Ciudadano y fue publicado en la página web.</t>
  </si>
  <si>
    <t>La gerencia da solución a los problemas presentados, con el fin de cumplir con las metas y objetivos de la entidad.</t>
  </si>
  <si>
    <t>Se recomienda realizar el ajuste a los Planes de Acción para controlar los problemas de cumplimiento de las metas institucionales.</t>
  </si>
  <si>
    <t>La gerencia mediante los espacios de reunión gestiona la solución de los problemas institucionales.</t>
  </si>
  <si>
    <t>ESE HOSPITAL DEL ROSARIO DE CAMPOALEGRE</t>
  </si>
  <si>
    <t>El informe de gestión fue subido oportunamente a la plataforma del SINTERCADH de la Contraloría Departamental del Huila.</t>
  </si>
  <si>
    <r>
      <rPr>
        <b/>
        <u/>
        <sz val="26"/>
        <color theme="0"/>
        <rFont val="Arial"/>
        <family val="2"/>
      </rPr>
      <t xml:space="preserve"> Estado actual:</t>
    </r>
    <r>
      <rPr>
        <b/>
        <sz val="26"/>
        <color theme="0"/>
        <rFont val="Arial"/>
        <family val="2"/>
      </rPr>
      <t xml:space="preserve"> Explicacion de las Debilidades y/o Fortalezas encontradas en cada componente</t>
    </r>
  </si>
  <si>
    <t>El Hospital cuenta con el acto admiistrativo documentado del Codigo de Integridad, principios y valores institucionales el cual se encuentra publicado en la pagina web institucional.</t>
  </si>
  <si>
    <t>El Modelo Estándar de Control Interno para el Estado Colombiano MECI se encuentra doptado en el Hospital mediante acto administrativo., el cual se encuentra publicado en la pagina web institucional.</t>
  </si>
  <si>
    <t>El Hospital crea e implementa anualmente los planes del Decreto 612 de 2018, semestralmente se hace seguimiento al cumplimiento, se encuentra publicado en la pagina web institucional.</t>
  </si>
  <si>
    <t>El Hospital cumple con el proceso de desvinculación y realiza las actividades correspondientes antes de su retiro, a través del área de Talento Humano.</t>
  </si>
  <si>
    <t>El Hospital realiza la evaluación a los funcionarios mediante el aplicativo EDL de la CNSC,  a través del área de Talento Humano.</t>
  </si>
  <si>
    <t>El Hospital cumple con el proeso de inducción, al momento de ingresar un funcionario o contratista,  a través del área de Talento Humano.</t>
  </si>
  <si>
    <t>El Hospital cumple con el marco normativo vigente para la vinculación de servidores publicos, a través del área de Talento Humano.</t>
  </si>
  <si>
    <t>El Hospital cuenta con procesos y procedimientos. Se esta ralizando el proceso de actualización. Se encuentra Bases T.  a través del área de Calidad.</t>
  </si>
  <si>
    <t>El Hospital cuenta cuenta con un manual de funciones establecido y adoptado, se encuentra publicado en la pagina web institucional,  a través del área de Talento Humano.</t>
  </si>
  <si>
    <t>El Hospital cuenta con un organigrama establecido y adoptado,se encuentra publicado en la pagina web institucional,  a través del área de Talento Humano.</t>
  </si>
  <si>
    <t>El Hospital cumple con el proceso de Rendición de Cuentas para cada vigencia, los soportes se encuentran publicados en la página web institucional.</t>
  </si>
  <si>
    <t>La ESE se encuentra actualizando  el mapa de procesos, procedimientos y riesgos, conforme las normas vgentes en salud.</t>
  </si>
  <si>
    <t>El Hospital cumple con la elaboración y seguimiento cuatrimestral del Plan Anticorrupocion, para cada vigencia..</t>
  </si>
  <si>
    <t>El Hospital elaboró el Plan de Tratamiento de Riesgos de Seguridad y Privacidad de la Información, el PETI.</t>
  </si>
  <si>
    <t>Se cumple a través de los líderes quienes informan oportunamente el seguimiento de los riesgos presentados en sus programas, proyectos o procesos, estos son llevados  en los Comités administrativos y asistenciales que realzia la Gerencia.</t>
  </si>
  <si>
    <t>Se informa de manera periodica y oportuna el desempeño de las actividades de gestión de riesgos en los programas, proyectos o procesos que tienen a cargo.</t>
  </si>
  <si>
    <t>Los líderes deben identificar oportunamente las debilidades de los riesgos presentados en sus programas, proyectos o procesos que tienen a cargo, estos son llevados  en los Comités administrativos y asistenciales que realzia la Gerencia.</t>
  </si>
  <si>
    <t>La gerencia realiza Comités administrativos y asistenciales semanalmente.</t>
  </si>
  <si>
    <t>La gerencia lidera las acciones de mejora, producto de, las recomendaciones del asesor de control interno y de los comites administrativos y asistenciales.</t>
  </si>
  <si>
    <t>El Hospital define las acciones para los problemas identificados.en cada área y que son tratados en los comites administrativos y asistenciales.</t>
  </si>
  <si>
    <t>La gerencia realiza las recomendaciones correspondientes y deja constancias en los comites administrativos y asistenciales.</t>
  </si>
  <si>
    <t>La gerencia realiza las recomendaciones correspondientes para subsanar cualquier posibilidad d ematerializacion del riesgo y deja constancias en los comites administrativos y asistenciales.</t>
  </si>
  <si>
    <t>El Hospital cuenta con el documento que consolide los riesgos el cual se publico en el mes de enero de la vigencia.</t>
  </si>
  <si>
    <t>Se cumple con los actos administrativos Cada jefe de unidad administrativa.</t>
  </si>
  <si>
    <t>La entidad tiene elaborado el plan de acción para el cumplimiento de los programas, el cual se encuentra publicado en la página web institucional.</t>
  </si>
  <si>
    <t>Se realizan todos los informes institucionales a cargo de Control Interno para el seguimiento del SCI, además se encuentra creado el Comité Institucional de Coordinación de Control Interno.</t>
  </si>
  <si>
    <t>Se realizan recomendaciones para la mejora continua, asi como se realizan planes demejoramiento Estas medidas correctivas se socializan desde el Comité Institucional de Coordinación de Control Interno.</t>
  </si>
  <si>
    <t>El Hospital tiene habillitado los canales de comunicación con los ciudadanos, mediante la página web institucional, facebook y la oficina del SIAU.</t>
  </si>
  <si>
    <t>El Hospital tiene habillitado los canales de comunicación con los ciudadanos, mediante la página web institucional, facebook y la oficina del SIAU.se utilizan plataformas virtuales.</t>
  </si>
  <si>
    <t>El Hospital en cada vigencia elabora y cumple con el Plan de Tratamiento de Riesgos de Seguridad y Privacidad de la Información.</t>
  </si>
  <si>
    <t>El Hospital realliza las publicaciones de la información mediante la página web institucional y pagina de facebook.</t>
  </si>
  <si>
    <t>La entidad cuenta con la información necesaria para su operación y cumplimiento de metas, el cual se encuentra publicada en la página web institucional.</t>
  </si>
  <si>
    <t>Se cuenta con página web, facebokk y correos electrónicos corporativos.</t>
  </si>
  <si>
    <t>Se realiza el seguimiento a los planes de mejoramientos internos, a la fecha la entidad no tiene con estes externos. Se publican en las plaatformas de los entes de control.</t>
  </si>
  <si>
    <t>se realzia seguimiento a través de  los comites administrativos y asistenciales.</t>
  </si>
  <si>
    <t>01 JULIO a 31 de Diciembre de 2022</t>
  </si>
  <si>
    <t xml:space="preserve">La ESE Hospital del Rosario de Campoalegre cuenta con la operatividad de los componentes de Ambiente de Control, Actividades de Control, Evaluación del Riesgo, Actividades de Monitoreo Continuo y Acciones para mejorar la  Información y la Comunicación, bajo la coordinación de la Gerencia y el nivel directivo a través de los Comités gestión que permite un desarrollo adecuado en las diferentes actividades.
Estas acciones permiten fortalecer la gestión del riesgo, a través de la aplicación del autocontrol y las lineas de defensa.  </t>
  </si>
  <si>
    <t>El Sistema de Control Interno de la ESE Hospital del Rosario de Campoalegre, durante el segundo semestre de 2022, mantuvo la coordinación de los procesos de control, logrando efectividad en los resultados, a través de la aplicación del Autocontrol, Autorregulación y Autogestión.</t>
  </si>
  <si>
    <t>La ESE Hospital del Rosario de Campoalegre identifica y aplica sus  líneas de defensa.
La Gerencia fortalece los componentes de Ambientes de Control, Actividades de Control y el Componente de Evaluación del Riesgo, con las Actividades de Monitoreo continuo y de autocontrol,  lo que le ha permitido el mejoramiento de la Información y la Comunicación desde la alta dirección, a través de los comités institucionales a las áreas asistenciales y administrativas, con lo cual se distribuye de forma adecuada a los integrantes de cada una de las líneas de defensa de la ESE, logrando obtener la información oportuna y precisa para la toma de decisiones.</t>
  </si>
  <si>
    <t>Fortalezas: 
•	La ESE Hospital del Rosario de Campoalegre dispone de las condiciones de ambiente de control (Código de Integridad, CICCI, Politica de Riesgos, lineamientos en la Gestión del Talento Humano, líneas de defensa, entre otros mecanismo de control).
•	Para el ejercicio de Control Interno, existe liderazgo, compromiso de la Gerencia y del Comitè Institucional de Coordinación de Control Interno en donde se vienen incluyendo temas relevantes.
•	En el  Comité de Gestión y Desempeño se analizan y revisan los autodiagnosticos MIPG, planes de acción, avances y recomendaciones.
•	La ESE Hospital del Rosario de Campoalegre atiende las denuncias sobre situaciones de posible corrupción, irregulares o posibles incumplimientos al código de integridad.</t>
  </si>
  <si>
    <r>
      <rPr>
        <b/>
        <sz val="18"/>
        <color theme="1"/>
        <rFont val="Arial"/>
        <family val="2"/>
      </rPr>
      <t xml:space="preserve">Fortalezas: 
• </t>
    </r>
    <r>
      <rPr>
        <sz val="18"/>
        <color theme="1"/>
        <rFont val="Arial"/>
        <family val="2"/>
      </rPr>
      <t>Se toman mejores decisiones en razón a las periódicas evaluaciones de control realizadas en Comité de Gerencia y en el Comité Institucional de Coordinación de Control Interno como en Equipo de Mejoramiento Institucional. 
• La ESE Hospital del Rosario de Campoalegre, cuenta con Politica de Riesgos, bajo el liderazgo de la Gerencia identificando, evaluando y administrando riesgos para evitar su posible ocurrencia ó mitigar sus posibles impactos en caso de materializaciòn.
• En el Comité de Gestión y Desempeño se analizan y revisan los autodiagnosticos de MIPG, planes de acciòn, avances y recomendaciones.
• Se viene capacitando en la Administraciòn del Riesgo.</t>
    </r>
  </si>
  <si>
    <r>
      <rPr>
        <b/>
        <sz val="18"/>
        <color theme="1"/>
        <rFont val="Arial"/>
        <family val="2"/>
      </rPr>
      <t xml:space="preserve">Fortalezas: 
• </t>
    </r>
    <r>
      <rPr>
        <sz val="18"/>
        <color theme="1"/>
        <rFont val="Arial"/>
        <family val="2"/>
      </rPr>
      <t>La ESE Hospital del Rosario de Campoalegre, satisface la necesidad de divulgar los resultados de su gestión, procura por la comunicación e información interna como externamente.
• Se cuenta con sistemas especializados de información para capturar y procesar datos como fuente o insumo para la toma de decisiones en la consecución de las metas y objetivos.</t>
    </r>
  </si>
  <si>
    <r>
      <rPr>
        <b/>
        <sz val="18"/>
        <color theme="1"/>
        <rFont val="Arial"/>
        <family val="2"/>
      </rPr>
      <t xml:space="preserve">Fortalezas: 
• </t>
    </r>
    <r>
      <rPr>
        <sz val="18"/>
        <color theme="1"/>
        <rFont val="Arial"/>
        <family val="2"/>
      </rPr>
      <t>La ESE Hospital del Rosario de Campoalegre realiza actividades de evaluación del Sistema de Control Interno.
• Se reaizaron jornadas de capacitación, en las que se socializó la Politica y la Guia de Riesgos además de la herramienta para la identificación y valoración de riesgos.
• Se realizó campaña de autocontrol.</t>
    </r>
  </si>
  <si>
    <r>
      <rPr>
        <b/>
        <sz val="18"/>
        <color theme="1"/>
        <rFont val="Arial"/>
        <family val="2"/>
      </rPr>
      <t xml:space="preserve">Fortalezas: </t>
    </r>
    <r>
      <rPr>
        <sz val="18"/>
        <color theme="1"/>
        <rFont val="Arial"/>
        <family val="2"/>
      </rPr>
      <t xml:space="preserve">
• Se toman mejores decisiones en razón a las periódicas evaluaciones de control realizadas en Comité de Gerencia y en el Comité Institucional de Coordinación de Control Interno como en Equipo de Mejoramiento Institucional. 
• La ESE Hospital del Rosario de Campoalegre cuenta con Politica de Riesgos, bajo el liderazgo de la Gerencia identificando, evaluando y administrando riesgos para evitar su posible ocurrencia ó mitigar sus posibles impactos en caso de materializaciòn.
• En el Comitè de Gestiòn y Desempeño se analizan y revisan los autodiagnosticos de MIPG, planes de acciòn, avances y recomendaciones.
• Se viene capacitando en la Administraciòn del Riesgo.
</t>
    </r>
    <r>
      <rPr>
        <b/>
        <sz val="18"/>
        <color theme="1"/>
        <rFont val="Arial"/>
        <family val="2"/>
      </rPr>
      <t>Debilidades:</t>
    </r>
    <r>
      <rPr>
        <sz val="18"/>
        <color theme="1"/>
        <rFont val="Arial"/>
        <family val="2"/>
      </rPr>
      <t xml:space="preserve">
•	Fortalecer las actividades para la implementación de la política de administración del riesgo con la participación activa de los lideres de procesos.
•	Fortalecer las actividades de articulación entre la primera y segunda línea de defensa ,para garantizar el 100% de  la evaluación permanente durante el año.</t>
    </r>
  </si>
</sst>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64" formatCode="dd/mm/yyyy;@"/>
  </numFmts>
  <fonts count="70" x14ac:knownFonts="1">
    <font>
      <sz val="11"/>
      <color theme="1"/>
      <name val="Calibri"/>
      <family val="2"/>
      <scheme val="minor"/>
    </font>
    <font>
      <sz val="11"/>
      <name val="Arial"/>
      <family val="2"/>
    </font>
    <font>
      <b/>
      <sz val="12"/>
      <name val="Arial"/>
      <family val="2"/>
    </font>
    <font>
      <sz val="11"/>
      <color theme="1"/>
      <name val="Calibri"/>
      <family val="2"/>
      <scheme val="minor"/>
    </font>
    <font>
      <sz val="11"/>
      <color theme="0"/>
      <name val="Calibri"/>
      <family val="2"/>
      <scheme val="minor"/>
    </font>
    <font>
      <b/>
      <sz val="12"/>
      <color theme="0"/>
      <name val="Arial"/>
      <family val="2"/>
    </font>
    <font>
      <b/>
      <sz val="20"/>
      <color theme="0"/>
      <name val="Arial Narrow"/>
      <family val="2"/>
    </font>
    <font>
      <sz val="11"/>
      <color theme="1"/>
      <name val="Arial Narrow"/>
      <family val="2"/>
    </font>
    <font>
      <sz val="11"/>
      <color theme="0"/>
      <name val="Arial Narrow"/>
      <family val="2"/>
    </font>
    <font>
      <b/>
      <sz val="18"/>
      <color theme="0"/>
      <name val="Arial"/>
      <family val="2"/>
    </font>
    <font>
      <sz val="20"/>
      <color rgb="FFFF0000"/>
      <name val="Arial"/>
      <family val="2"/>
    </font>
    <font>
      <b/>
      <sz val="12"/>
      <color rgb="FFFF0000"/>
      <name val="Arial"/>
      <family val="2"/>
    </font>
    <font>
      <b/>
      <sz val="10"/>
      <color rgb="FFFF0000"/>
      <name val="Arial"/>
      <family val="2"/>
    </font>
    <font>
      <b/>
      <sz val="10"/>
      <color theme="1"/>
      <name val="Arial"/>
      <family val="2"/>
    </font>
    <font>
      <b/>
      <i/>
      <sz val="10"/>
      <name val="Arial"/>
      <family val="2"/>
    </font>
    <font>
      <b/>
      <i/>
      <sz val="10"/>
      <color theme="1"/>
      <name val="Arial"/>
      <family val="2"/>
    </font>
    <font>
      <b/>
      <sz val="16"/>
      <color theme="0"/>
      <name val="Arial Narrow"/>
      <family val="2"/>
    </font>
    <font>
      <b/>
      <sz val="12"/>
      <color theme="0"/>
      <name val="Arial Narrow"/>
      <family val="2"/>
    </font>
    <font>
      <b/>
      <sz val="10"/>
      <color theme="0"/>
      <name val="Arial Narrow"/>
      <family val="2"/>
    </font>
    <font>
      <sz val="12"/>
      <color theme="1"/>
      <name val="Arial"/>
      <family val="2"/>
    </font>
    <font>
      <sz val="10"/>
      <color theme="1"/>
      <name val="Calibri"/>
      <family val="2"/>
      <scheme val="minor"/>
    </font>
    <font>
      <sz val="10"/>
      <color theme="0"/>
      <name val="Arial Narrow"/>
      <family val="2"/>
    </font>
    <font>
      <sz val="14"/>
      <color theme="0"/>
      <name val="Arial"/>
      <family val="2"/>
    </font>
    <font>
      <sz val="10"/>
      <color theme="1"/>
      <name val="Arial Narrow"/>
      <family val="2"/>
    </font>
    <font>
      <b/>
      <sz val="11"/>
      <name val="Arial Narrow"/>
      <family val="2"/>
    </font>
    <font>
      <sz val="10"/>
      <name val="Arial Narrow"/>
      <family val="2"/>
    </font>
    <font>
      <sz val="16"/>
      <color theme="0"/>
      <name val="Calibri"/>
      <family val="2"/>
      <scheme val="minor"/>
    </font>
    <font>
      <b/>
      <sz val="18"/>
      <name val="Calibri"/>
      <family val="2"/>
      <scheme val="minor"/>
    </font>
    <font>
      <sz val="10"/>
      <name val="Arial"/>
      <family val="2"/>
    </font>
    <font>
      <b/>
      <sz val="14"/>
      <name val="Arial Narrow"/>
      <family val="2"/>
    </font>
    <font>
      <b/>
      <u/>
      <sz val="11"/>
      <name val="Arial Narrow"/>
      <family val="2"/>
    </font>
    <font>
      <b/>
      <sz val="10"/>
      <name val="Arial Narrow"/>
      <family val="2"/>
    </font>
    <font>
      <sz val="12"/>
      <name val="Times New Roman"/>
      <family val="1"/>
    </font>
    <font>
      <b/>
      <sz val="9"/>
      <name val="Arial Narrow"/>
      <family val="2"/>
    </font>
    <font>
      <sz val="9"/>
      <name val="Arial Narrow"/>
      <family val="2"/>
    </font>
    <font>
      <sz val="11"/>
      <name val="Arial Narrow"/>
      <family val="2"/>
    </font>
    <font>
      <b/>
      <sz val="10"/>
      <color theme="1"/>
      <name val="Arial Narrow"/>
      <family val="2"/>
    </font>
    <font>
      <sz val="15"/>
      <name val="Arial Narrow"/>
      <family val="2"/>
    </font>
    <font>
      <sz val="15"/>
      <color theme="1"/>
      <name val="Arial Narrow"/>
      <family val="2"/>
    </font>
    <font>
      <sz val="8"/>
      <name val="Calibri"/>
      <family val="2"/>
      <scheme val="minor"/>
    </font>
    <font>
      <b/>
      <sz val="18"/>
      <color theme="1"/>
      <name val="Calibri"/>
      <family val="2"/>
      <scheme val="minor"/>
    </font>
    <font>
      <b/>
      <sz val="20"/>
      <name val="Arial"/>
      <family val="2"/>
    </font>
    <font>
      <sz val="18"/>
      <name val="Arial Narrow"/>
      <family val="2"/>
    </font>
    <font>
      <sz val="12"/>
      <color theme="0"/>
      <name val="Arial Narrow"/>
      <family val="2"/>
    </font>
    <font>
      <b/>
      <sz val="14"/>
      <color theme="0"/>
      <name val="Arial Narrow"/>
      <family val="2"/>
    </font>
    <font>
      <sz val="12"/>
      <name val="Arial Narrow"/>
      <family val="2"/>
    </font>
    <font>
      <sz val="12"/>
      <color theme="1"/>
      <name val="Arial Narrow"/>
      <family val="2"/>
    </font>
    <font>
      <sz val="14"/>
      <color theme="1"/>
      <name val="Calibri"/>
      <family val="2"/>
      <scheme val="minor"/>
    </font>
    <font>
      <sz val="18"/>
      <color theme="1"/>
      <name val="Arial"/>
      <family val="2"/>
    </font>
    <font>
      <sz val="18"/>
      <color theme="1"/>
      <name val="Arial Narrow"/>
      <family val="2"/>
    </font>
    <font>
      <b/>
      <sz val="16"/>
      <name val="Arial"/>
      <family val="2"/>
    </font>
    <font>
      <sz val="36"/>
      <color theme="1"/>
      <name val="Arial Narrow"/>
      <family val="2"/>
    </font>
    <font>
      <b/>
      <sz val="24"/>
      <name val="Arial"/>
      <family val="2"/>
    </font>
    <font>
      <b/>
      <sz val="36"/>
      <name val="Arial"/>
      <family val="2"/>
    </font>
    <font>
      <b/>
      <sz val="26"/>
      <color theme="0"/>
      <name val="Arial Narrow"/>
      <family val="2"/>
    </font>
    <font>
      <sz val="26"/>
      <color theme="1"/>
      <name val="Arial"/>
      <family val="2"/>
    </font>
    <font>
      <sz val="20"/>
      <color theme="1"/>
      <name val="Arial"/>
      <family val="2"/>
    </font>
    <font>
      <sz val="11"/>
      <color theme="1"/>
      <name val="Arial"/>
      <family val="2"/>
    </font>
    <font>
      <sz val="16"/>
      <color theme="1"/>
      <name val="Arial"/>
      <family val="2"/>
    </font>
    <font>
      <b/>
      <sz val="18"/>
      <color theme="1"/>
      <name val="Arial"/>
      <family val="2"/>
    </font>
    <font>
      <b/>
      <sz val="26"/>
      <color theme="0"/>
      <name val="Arial"/>
      <family val="2"/>
    </font>
    <font>
      <b/>
      <sz val="26"/>
      <name val="Arial"/>
      <family val="2"/>
    </font>
    <font>
      <b/>
      <sz val="26"/>
      <color theme="1"/>
      <name val="Arial"/>
      <family val="2"/>
    </font>
    <font>
      <b/>
      <sz val="10"/>
      <color theme="0"/>
      <name val="Arial"/>
      <family val="2"/>
    </font>
    <font>
      <b/>
      <sz val="10"/>
      <name val="Arial"/>
      <family val="2"/>
    </font>
    <font>
      <b/>
      <sz val="22"/>
      <color theme="0"/>
      <name val="Arial"/>
      <family val="2"/>
    </font>
    <font>
      <b/>
      <sz val="28"/>
      <color theme="0"/>
      <name val="Arial"/>
      <family val="2"/>
    </font>
    <font>
      <b/>
      <u/>
      <sz val="26"/>
      <color theme="0"/>
      <name val="Arial"/>
      <family val="2"/>
    </font>
    <font>
      <b/>
      <sz val="36"/>
      <color theme="0"/>
      <name val="Arial"/>
      <family val="2"/>
    </font>
    <font>
      <b/>
      <sz val="24"/>
      <color theme="0"/>
      <name val="Arial"/>
      <family val="2"/>
    </font>
  </fonts>
  <fills count="17">
    <fill>
      <patternFill patternType="none"/>
    </fill>
    <fill>
      <patternFill patternType="gray125"/>
    </fill>
    <fill>
      <patternFill patternType="solid">
        <fgColor theme="3" tint="0.39997558519241921"/>
        <bgColor indexed="64"/>
      </patternFill>
    </fill>
    <fill>
      <patternFill patternType="solid">
        <fgColor theme="3" tint="0.59999389629810485"/>
        <bgColor indexed="64"/>
      </patternFill>
    </fill>
    <fill>
      <patternFill patternType="solid">
        <fgColor theme="0"/>
        <bgColor indexed="64"/>
      </patternFill>
    </fill>
    <fill>
      <patternFill patternType="solid">
        <fgColor theme="4"/>
        <bgColor indexed="64"/>
      </patternFill>
    </fill>
    <fill>
      <patternFill patternType="solid">
        <fgColor rgb="FFFFC000"/>
        <bgColor indexed="64"/>
      </patternFill>
    </fill>
    <fill>
      <patternFill patternType="solid">
        <fgColor rgb="FFFFFF00"/>
        <bgColor indexed="64"/>
      </patternFill>
    </fill>
    <fill>
      <patternFill patternType="solid">
        <fgColor rgb="FFFF0000"/>
        <bgColor indexed="64"/>
      </patternFill>
    </fill>
    <fill>
      <patternFill patternType="solid">
        <fgColor theme="5" tint="-0.249977111117893"/>
        <bgColor indexed="64"/>
      </patternFill>
    </fill>
    <fill>
      <patternFill patternType="solid">
        <fgColor theme="6" tint="-0.249977111117893"/>
        <bgColor indexed="64"/>
      </patternFill>
    </fill>
    <fill>
      <patternFill patternType="solid">
        <fgColor theme="7" tint="-0.249977111117893"/>
        <bgColor indexed="64"/>
      </patternFill>
    </fill>
    <fill>
      <patternFill patternType="solid">
        <fgColor theme="4" tint="-0.249977111117893"/>
        <bgColor indexed="64"/>
      </patternFill>
    </fill>
    <fill>
      <patternFill patternType="solid">
        <fgColor rgb="FFFFCC00"/>
        <bgColor indexed="64"/>
      </patternFill>
    </fill>
    <fill>
      <patternFill patternType="solid">
        <fgColor rgb="FF00B050"/>
        <bgColor indexed="64"/>
      </patternFill>
    </fill>
    <fill>
      <patternFill patternType="solid">
        <fgColor rgb="FF83A343"/>
        <bgColor indexed="64"/>
      </patternFill>
    </fill>
    <fill>
      <patternFill patternType="solid">
        <fgColor theme="9" tint="0.39997558519241921"/>
        <bgColor indexed="64"/>
      </patternFill>
    </fill>
  </fills>
  <borders count="93">
    <border>
      <left/>
      <right/>
      <top/>
      <bottom/>
      <diagonal/>
    </border>
    <border>
      <left/>
      <right/>
      <top style="medium">
        <color auto="1"/>
      </top>
      <bottom style="medium">
        <color auto="1"/>
      </bottom>
      <diagonal/>
    </border>
    <border>
      <left style="thin">
        <color indexed="64"/>
      </left>
      <right style="thin">
        <color indexed="64"/>
      </right>
      <top style="medium">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auto="1"/>
      </right>
      <top style="thin">
        <color indexed="64"/>
      </top>
      <bottom/>
      <diagonal/>
    </border>
    <border>
      <left style="thin">
        <color indexed="64"/>
      </left>
      <right style="thin">
        <color indexed="64"/>
      </right>
      <top/>
      <bottom style="thin">
        <color indexed="64"/>
      </bottom>
      <diagonal/>
    </border>
    <border>
      <left style="thin">
        <color indexed="64"/>
      </left>
      <right style="thin">
        <color indexed="64"/>
      </right>
      <top style="thin">
        <color indexed="64"/>
      </top>
      <bottom/>
      <diagonal/>
    </border>
    <border>
      <left/>
      <right style="medium">
        <color auto="1"/>
      </right>
      <top style="medium">
        <color indexed="64"/>
      </top>
      <bottom style="thin">
        <color indexed="64"/>
      </bottom>
      <diagonal/>
    </border>
    <border>
      <left/>
      <right style="thin">
        <color indexed="64"/>
      </right>
      <top style="thin">
        <color indexed="64"/>
      </top>
      <bottom style="thin">
        <color indexed="64"/>
      </bottom>
      <diagonal/>
    </border>
    <border>
      <left style="thin">
        <color indexed="64"/>
      </left>
      <right/>
      <top style="thin">
        <color indexed="64"/>
      </top>
      <bottom/>
      <diagonal/>
    </border>
    <border>
      <left style="thin">
        <color indexed="64"/>
      </left>
      <right style="thin">
        <color indexed="64"/>
      </right>
      <top style="medium">
        <color indexed="64"/>
      </top>
      <bottom/>
      <diagonal/>
    </border>
    <border>
      <left style="thin">
        <color indexed="64"/>
      </left>
      <right style="thin">
        <color indexed="64"/>
      </right>
      <top/>
      <bottom/>
      <diagonal/>
    </border>
    <border>
      <left style="thin">
        <color indexed="64"/>
      </left>
      <right style="thin">
        <color indexed="64"/>
      </right>
      <top/>
      <bottom style="medium">
        <color indexed="64"/>
      </bottom>
      <diagonal/>
    </border>
    <border>
      <left style="medium">
        <color indexed="64"/>
      </left>
      <right style="thin">
        <color indexed="64"/>
      </right>
      <top style="medium">
        <color indexed="64"/>
      </top>
      <bottom/>
      <diagonal/>
    </border>
    <border>
      <left style="medium">
        <color indexed="64"/>
      </left>
      <right style="thin">
        <color indexed="64"/>
      </right>
      <top/>
      <bottom/>
      <diagonal/>
    </border>
    <border>
      <left style="medium">
        <color indexed="64"/>
      </left>
      <right style="thin">
        <color indexed="64"/>
      </right>
      <top/>
      <bottom style="medium">
        <color indexed="64"/>
      </bottom>
      <diagonal/>
    </border>
    <border>
      <left style="thick">
        <color auto="1"/>
      </left>
      <right/>
      <top/>
      <bottom/>
      <diagonal/>
    </border>
    <border>
      <left/>
      <right style="thick">
        <color auto="1"/>
      </right>
      <top/>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style="medium">
        <color indexed="64"/>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style="medium">
        <color indexed="64"/>
      </right>
      <top style="medium">
        <color indexed="64"/>
      </top>
      <bottom style="medium">
        <color indexed="64"/>
      </bottom>
      <diagonal/>
    </border>
    <border>
      <left style="thin">
        <color rgb="FF81829A"/>
      </left>
      <right/>
      <top style="thin">
        <color rgb="FF81829A"/>
      </top>
      <bottom style="thin">
        <color indexed="64"/>
      </bottom>
      <diagonal/>
    </border>
    <border>
      <left/>
      <right/>
      <top style="thin">
        <color rgb="FF81829A"/>
      </top>
      <bottom style="thin">
        <color indexed="64"/>
      </bottom>
      <diagonal/>
    </border>
    <border>
      <left/>
      <right style="thin">
        <color rgb="FF81829A"/>
      </right>
      <top style="thin">
        <color rgb="FF81829A"/>
      </top>
      <bottom style="thin">
        <color indexed="64"/>
      </bottom>
      <diagonal/>
    </border>
    <border>
      <left/>
      <right/>
      <top style="thin">
        <color auto="1"/>
      </top>
      <bottom/>
      <diagonal/>
    </border>
    <border>
      <left style="medium">
        <color indexed="64"/>
      </left>
      <right style="medium">
        <color indexed="64"/>
      </right>
      <top style="medium">
        <color indexed="64"/>
      </top>
      <bottom/>
      <diagonal/>
    </border>
    <border>
      <left style="medium">
        <color indexed="64"/>
      </left>
      <right style="medium">
        <color indexed="64"/>
      </right>
      <top/>
      <bottom/>
      <diagonal/>
    </border>
    <border>
      <left style="thick">
        <color auto="1"/>
      </left>
      <right/>
      <top/>
      <bottom style="thick">
        <color auto="1"/>
      </bottom>
      <diagonal/>
    </border>
    <border>
      <left/>
      <right/>
      <top/>
      <bottom style="thick">
        <color auto="1"/>
      </bottom>
      <diagonal/>
    </border>
    <border>
      <left/>
      <right style="thick">
        <color auto="1"/>
      </right>
      <top/>
      <bottom style="thick">
        <color auto="1"/>
      </bottom>
      <diagonal/>
    </border>
    <border>
      <left style="medium">
        <color indexed="64"/>
      </left>
      <right style="hair">
        <color indexed="64"/>
      </right>
      <top style="medium">
        <color indexed="64"/>
      </top>
      <bottom style="hair">
        <color indexed="64"/>
      </bottom>
      <diagonal/>
    </border>
    <border>
      <left style="hair">
        <color indexed="64"/>
      </left>
      <right/>
      <top style="medium">
        <color indexed="64"/>
      </top>
      <bottom style="hair">
        <color indexed="64"/>
      </bottom>
      <diagonal/>
    </border>
    <border>
      <left/>
      <right/>
      <top style="medium">
        <color indexed="64"/>
      </top>
      <bottom style="hair">
        <color indexed="64"/>
      </bottom>
      <diagonal/>
    </border>
    <border>
      <left style="hair">
        <color indexed="64"/>
      </left>
      <right style="hair">
        <color indexed="64"/>
      </right>
      <top style="medium">
        <color indexed="64"/>
      </top>
      <bottom/>
      <diagonal/>
    </border>
    <border>
      <left style="hair">
        <color indexed="64"/>
      </left>
      <right style="medium">
        <color indexed="64"/>
      </right>
      <top style="medium">
        <color indexed="64"/>
      </top>
      <bottom style="hair">
        <color indexed="64"/>
      </bottom>
      <diagonal/>
    </border>
    <border>
      <left style="hair">
        <color indexed="64"/>
      </left>
      <right style="hair">
        <color indexed="64"/>
      </right>
      <top/>
      <bottom/>
      <diagonal/>
    </border>
    <border>
      <left style="hair">
        <color indexed="64"/>
      </left>
      <right style="medium">
        <color indexed="64"/>
      </right>
      <top style="hair">
        <color indexed="64"/>
      </top>
      <bottom/>
      <diagonal/>
    </border>
    <border>
      <left style="medium">
        <color indexed="64"/>
      </left>
      <right style="dashed">
        <color indexed="64"/>
      </right>
      <top style="medium">
        <color indexed="64"/>
      </top>
      <bottom style="medium">
        <color indexed="64"/>
      </bottom>
      <diagonal/>
    </border>
    <border>
      <left style="dashed">
        <color indexed="64"/>
      </left>
      <right style="dashed">
        <color indexed="64"/>
      </right>
      <top style="medium">
        <color indexed="64"/>
      </top>
      <bottom style="medium">
        <color indexed="64"/>
      </bottom>
      <diagonal/>
    </border>
    <border>
      <left style="dashed">
        <color indexed="64"/>
      </left>
      <right style="medium">
        <color indexed="64"/>
      </right>
      <top style="medium">
        <color indexed="64"/>
      </top>
      <bottom style="medium">
        <color indexed="64"/>
      </bottom>
      <diagonal/>
    </border>
    <border>
      <left style="medium">
        <color indexed="64"/>
      </left>
      <right style="dashed">
        <color indexed="64"/>
      </right>
      <top/>
      <bottom style="dashed">
        <color indexed="64"/>
      </bottom>
      <diagonal/>
    </border>
    <border>
      <left style="dashed">
        <color indexed="64"/>
      </left>
      <right style="dashed">
        <color indexed="64"/>
      </right>
      <top/>
      <bottom style="dashed">
        <color indexed="64"/>
      </bottom>
      <diagonal/>
    </border>
    <border>
      <left style="dashed">
        <color indexed="64"/>
      </left>
      <right style="medium">
        <color indexed="64"/>
      </right>
      <top/>
      <bottom style="dashed">
        <color indexed="64"/>
      </bottom>
      <diagonal/>
    </border>
    <border>
      <left style="medium">
        <color indexed="64"/>
      </left>
      <right style="dashed">
        <color indexed="64"/>
      </right>
      <top style="dashed">
        <color indexed="64"/>
      </top>
      <bottom style="dashed">
        <color indexed="64"/>
      </bottom>
      <diagonal/>
    </border>
    <border>
      <left style="dashed">
        <color indexed="64"/>
      </left>
      <right style="dashed">
        <color indexed="64"/>
      </right>
      <top style="dashed">
        <color indexed="64"/>
      </top>
      <bottom style="dashed">
        <color indexed="64"/>
      </bottom>
      <diagonal/>
    </border>
    <border>
      <left style="medium">
        <color indexed="64"/>
      </left>
      <right style="dashed">
        <color indexed="64"/>
      </right>
      <top style="dashed">
        <color indexed="64"/>
      </top>
      <bottom style="medium">
        <color indexed="64"/>
      </bottom>
      <diagonal/>
    </border>
    <border>
      <left style="dashed">
        <color indexed="64"/>
      </left>
      <right style="dashed">
        <color indexed="64"/>
      </right>
      <top style="dashed">
        <color indexed="64"/>
      </top>
      <bottom style="medium">
        <color indexed="64"/>
      </bottom>
      <diagonal/>
    </border>
    <border>
      <left style="dashed">
        <color indexed="64"/>
      </left>
      <right style="medium">
        <color indexed="64"/>
      </right>
      <top style="dashed">
        <color indexed="64"/>
      </top>
      <bottom style="medium">
        <color indexed="64"/>
      </bottom>
      <diagonal/>
    </border>
    <border>
      <left/>
      <right/>
      <top style="medium">
        <color indexed="64"/>
      </top>
      <bottom style="thin">
        <color indexed="64"/>
      </bottom>
      <diagonal/>
    </border>
    <border>
      <left style="dashed">
        <color indexed="64"/>
      </left>
      <right/>
      <top style="dashed">
        <color indexed="64"/>
      </top>
      <bottom style="dashed">
        <color indexed="64"/>
      </bottom>
      <diagonal/>
    </border>
    <border>
      <left/>
      <right style="medium">
        <color indexed="64"/>
      </right>
      <top style="dashed">
        <color indexed="64"/>
      </top>
      <bottom style="dashed">
        <color indexed="64"/>
      </bottom>
      <diagonal/>
    </border>
    <border>
      <left style="medium">
        <color indexed="64"/>
      </left>
      <right/>
      <top style="medium">
        <color indexed="64"/>
      </top>
      <bottom style="thin">
        <color indexed="64"/>
      </bottom>
      <diagonal/>
    </border>
    <border>
      <left style="medium">
        <color indexed="64"/>
      </left>
      <right/>
      <top/>
      <bottom/>
      <diagonal/>
    </border>
    <border>
      <left/>
      <right style="medium">
        <color indexed="64"/>
      </right>
      <top/>
      <bottom/>
      <diagonal/>
    </border>
    <border>
      <left style="double">
        <color indexed="64"/>
      </left>
      <right/>
      <top style="double">
        <color indexed="64"/>
      </top>
      <bottom/>
      <diagonal/>
    </border>
    <border>
      <left/>
      <right style="thin">
        <color theme="0"/>
      </right>
      <top style="double">
        <color indexed="64"/>
      </top>
      <bottom/>
      <diagonal/>
    </border>
    <border>
      <left style="thin">
        <color theme="0"/>
      </left>
      <right/>
      <top style="double">
        <color indexed="64"/>
      </top>
      <bottom style="thin">
        <color indexed="64"/>
      </bottom>
      <diagonal/>
    </border>
    <border>
      <left/>
      <right style="double">
        <color indexed="64"/>
      </right>
      <top style="double">
        <color indexed="64"/>
      </top>
      <bottom style="thin">
        <color indexed="64"/>
      </bottom>
      <diagonal/>
    </border>
    <border>
      <left style="hair">
        <color indexed="64"/>
      </left>
      <right/>
      <top style="thin">
        <color indexed="64"/>
      </top>
      <bottom style="hair">
        <color indexed="64"/>
      </bottom>
      <diagonal/>
    </border>
    <border>
      <left/>
      <right style="double">
        <color indexed="64"/>
      </right>
      <top style="thin">
        <color indexed="64"/>
      </top>
      <bottom style="hair">
        <color indexed="64"/>
      </bottom>
      <diagonal/>
    </border>
    <border>
      <left style="double">
        <color indexed="64"/>
      </left>
      <right style="hair">
        <color indexed="64"/>
      </right>
      <top style="hair">
        <color indexed="64"/>
      </top>
      <bottom style="hair">
        <color indexed="64"/>
      </bottom>
      <diagonal/>
    </border>
    <border>
      <left style="hair">
        <color indexed="64"/>
      </left>
      <right style="hair">
        <color indexed="64"/>
      </right>
      <top style="hair">
        <color indexed="64"/>
      </top>
      <bottom style="hair">
        <color indexed="64"/>
      </bottom>
      <diagonal/>
    </border>
    <border>
      <left style="hair">
        <color auto="1"/>
      </left>
      <right/>
      <top style="hair">
        <color auto="1"/>
      </top>
      <bottom style="hair">
        <color auto="1"/>
      </bottom>
      <diagonal/>
    </border>
    <border>
      <left/>
      <right style="double">
        <color indexed="64"/>
      </right>
      <top style="hair">
        <color indexed="64"/>
      </top>
      <bottom style="hair">
        <color indexed="64"/>
      </bottom>
      <diagonal/>
    </border>
    <border>
      <left/>
      <right/>
      <top style="dashed">
        <color indexed="64"/>
      </top>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style="double">
        <color indexed="64"/>
      </left>
      <right/>
      <top style="thin">
        <color indexed="64"/>
      </top>
      <bottom style="hair">
        <color indexed="64"/>
      </bottom>
      <diagonal/>
    </border>
    <border>
      <left/>
      <right style="hair">
        <color indexed="64"/>
      </right>
      <top style="thin">
        <color indexed="64"/>
      </top>
      <bottom style="hair">
        <color indexed="64"/>
      </bottom>
      <diagonal/>
    </border>
    <border>
      <left style="double">
        <color indexed="64"/>
      </left>
      <right/>
      <top style="hair">
        <color indexed="64"/>
      </top>
      <bottom style="hair">
        <color indexed="64"/>
      </bottom>
      <diagonal/>
    </border>
    <border>
      <left/>
      <right style="hair">
        <color indexed="64"/>
      </right>
      <top style="hair">
        <color indexed="64"/>
      </top>
      <bottom style="hair">
        <color indexed="64"/>
      </bottom>
      <diagonal/>
    </border>
    <border>
      <left/>
      <right style="thin">
        <color indexed="64"/>
      </right>
      <top style="medium">
        <color indexed="64"/>
      </top>
      <bottom style="thin">
        <color indexed="64"/>
      </bottom>
      <diagonal/>
    </border>
    <border>
      <left/>
      <right style="thin">
        <color indexed="64"/>
      </right>
      <top style="thin">
        <color indexed="64"/>
      </top>
      <bottom style="medium">
        <color indexed="64"/>
      </bottom>
      <diagonal/>
    </border>
    <border>
      <left style="thin">
        <color indexed="64"/>
      </left>
      <right/>
      <top/>
      <bottom/>
      <diagonal/>
    </border>
    <border>
      <left style="hair">
        <color indexed="64"/>
      </left>
      <right style="hair">
        <color indexed="64"/>
      </right>
      <top style="hair">
        <color indexed="64"/>
      </top>
      <bottom/>
      <diagonal/>
    </border>
    <border>
      <left style="medium">
        <color indexed="64"/>
      </left>
      <right style="hair">
        <color indexed="64"/>
      </right>
      <top style="hair">
        <color indexed="64"/>
      </top>
      <bottom/>
      <diagonal/>
    </border>
    <border>
      <left style="thin">
        <color indexed="64"/>
      </left>
      <right style="medium">
        <color indexed="64"/>
      </right>
      <top style="medium">
        <color indexed="64"/>
      </top>
      <bottom style="thin">
        <color indexed="64"/>
      </bottom>
      <diagonal/>
    </border>
    <border>
      <left style="thin">
        <color indexed="64"/>
      </left>
      <right style="medium">
        <color indexed="64"/>
      </right>
      <top style="thin">
        <color indexed="64"/>
      </top>
      <bottom style="thin">
        <color indexed="64"/>
      </bottom>
      <diagonal/>
    </border>
    <border>
      <left style="thin">
        <color indexed="64"/>
      </left>
      <right style="medium">
        <color indexed="64"/>
      </right>
      <top style="thin">
        <color indexed="64"/>
      </top>
      <bottom style="medium">
        <color indexed="64"/>
      </bottom>
      <diagonal/>
    </border>
    <border>
      <left style="thin">
        <color indexed="64"/>
      </left>
      <right style="medium">
        <color indexed="64"/>
      </right>
      <top style="medium">
        <color indexed="64"/>
      </top>
      <bottom/>
      <diagonal/>
    </border>
    <border>
      <left style="thin">
        <color indexed="64"/>
      </left>
      <right style="medium">
        <color indexed="64"/>
      </right>
      <top/>
      <bottom/>
      <diagonal/>
    </border>
    <border>
      <left style="thin">
        <color indexed="64"/>
      </left>
      <right style="medium">
        <color indexed="64"/>
      </right>
      <top/>
      <bottom style="medium">
        <color indexed="64"/>
      </bottom>
      <diagonal/>
    </border>
    <border>
      <left style="medium">
        <color indexed="64"/>
      </left>
      <right style="thin">
        <color indexed="64"/>
      </right>
      <top style="medium">
        <color indexed="64"/>
      </top>
      <bottom style="thin">
        <color indexed="64"/>
      </bottom>
      <diagonal/>
    </border>
    <border>
      <left style="medium">
        <color indexed="64"/>
      </left>
      <right style="thin">
        <color indexed="64"/>
      </right>
      <top style="thin">
        <color indexed="64"/>
      </top>
      <bottom style="thin">
        <color indexed="64"/>
      </bottom>
      <diagonal/>
    </border>
    <border>
      <left style="medium">
        <color indexed="64"/>
      </left>
      <right style="thin">
        <color indexed="64"/>
      </right>
      <top style="thin">
        <color indexed="64"/>
      </top>
      <bottom style="medium">
        <color indexed="64"/>
      </bottom>
      <diagonal/>
    </border>
    <border>
      <left style="medium">
        <color indexed="64"/>
      </left>
      <right style="thin">
        <color indexed="64"/>
      </right>
      <top style="thin">
        <color indexed="64"/>
      </top>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s>
  <cellStyleXfs count="5">
    <xf numFmtId="0" fontId="0" fillId="0" borderId="0"/>
    <xf numFmtId="9" fontId="3" fillId="0" borderId="0" applyFont="0" applyFill="0" applyBorder="0" applyAlignment="0" applyProtection="0"/>
    <xf numFmtId="0" fontId="20" fillId="0" borderId="0"/>
    <xf numFmtId="0" fontId="28" fillId="0" borderId="0"/>
    <xf numFmtId="0" fontId="32" fillId="0" borderId="0"/>
  </cellStyleXfs>
  <cellXfs count="355">
    <xf numFmtId="0" fontId="0" fillId="0" borderId="0" xfId="0"/>
    <xf numFmtId="0" fontId="0" fillId="4" borderId="0" xfId="0" applyFill="1"/>
    <xf numFmtId="0" fontId="0" fillId="4" borderId="17" xfId="0" applyFill="1" applyBorder="1"/>
    <xf numFmtId="0" fontId="0" fillId="4" borderId="0" xfId="0" applyFill="1" applyBorder="1"/>
    <xf numFmtId="0" fontId="7" fillId="4" borderId="0" xfId="0" applyFont="1" applyFill="1" applyBorder="1" applyAlignment="1">
      <alignment horizontal="center"/>
    </xf>
    <xf numFmtId="0" fontId="0" fillId="4" borderId="18" xfId="0" applyFill="1" applyBorder="1"/>
    <xf numFmtId="164" fontId="7" fillId="4" borderId="0" xfId="0" applyNumberFormat="1" applyFont="1" applyFill="1" applyBorder="1" applyAlignment="1">
      <alignment horizontal="center"/>
    </xf>
    <xf numFmtId="0" fontId="8" fillId="4" borderId="0" xfId="0" applyFont="1" applyFill="1" applyBorder="1" applyAlignment="1">
      <alignment vertical="center"/>
    </xf>
    <xf numFmtId="0" fontId="10" fillId="4" borderId="0" xfId="0" applyFont="1" applyFill="1" applyBorder="1" applyAlignment="1">
      <alignment horizontal="center" vertical="center"/>
    </xf>
    <xf numFmtId="0" fontId="11" fillId="4" borderId="0" xfId="0" applyFont="1" applyFill="1" applyBorder="1"/>
    <xf numFmtId="0" fontId="9" fillId="4" borderId="0" xfId="0" applyFont="1" applyFill="1" applyBorder="1" applyAlignment="1">
      <alignment horizontal="center" vertical="center"/>
    </xf>
    <xf numFmtId="0" fontId="2" fillId="4" borderId="27" xfId="0" applyFont="1" applyFill="1" applyBorder="1" applyAlignment="1">
      <alignment horizontal="center" vertical="center"/>
    </xf>
    <xf numFmtId="0" fontId="2" fillId="4" borderId="0" xfId="0" applyFont="1" applyFill="1" applyBorder="1" applyAlignment="1">
      <alignment horizontal="center" vertical="center"/>
    </xf>
    <xf numFmtId="0" fontId="12" fillId="4" borderId="0" xfId="0" applyFont="1" applyFill="1" applyBorder="1" applyAlignment="1">
      <alignment wrapText="1"/>
    </xf>
    <xf numFmtId="0" fontId="13" fillId="4" borderId="0" xfId="0" applyFont="1" applyFill="1" applyAlignment="1">
      <alignment wrapText="1"/>
    </xf>
    <xf numFmtId="0" fontId="0" fillId="0" borderId="0" xfId="0" applyBorder="1"/>
    <xf numFmtId="9" fontId="2" fillId="0" borderId="0" xfId="0" applyNumberFormat="1" applyFont="1" applyFill="1" applyBorder="1" applyAlignment="1">
      <alignment vertical="center"/>
    </xf>
    <xf numFmtId="0" fontId="2" fillId="4" borderId="18" xfId="0" applyFont="1" applyFill="1" applyBorder="1" applyAlignment="1">
      <alignment vertical="center"/>
    </xf>
    <xf numFmtId="0" fontId="2" fillId="4" borderId="0" xfId="0" applyFont="1" applyFill="1" applyBorder="1" applyAlignment="1">
      <alignment vertical="center"/>
    </xf>
    <xf numFmtId="0" fontId="5" fillId="4" borderId="0" xfId="0" applyFont="1" applyFill="1" applyBorder="1" applyAlignment="1">
      <alignment vertical="center"/>
    </xf>
    <xf numFmtId="0" fontId="2" fillId="4" borderId="0" xfId="0" applyFont="1" applyFill="1" applyBorder="1" applyAlignment="1">
      <alignment horizontal="left" vertical="center"/>
    </xf>
    <xf numFmtId="0" fontId="14" fillId="4" borderId="0" xfId="0" applyFont="1" applyFill="1" applyBorder="1" applyAlignment="1">
      <alignment vertical="center"/>
    </xf>
    <xf numFmtId="0" fontId="15" fillId="4" borderId="0" xfId="0" applyFont="1" applyFill="1" applyBorder="1"/>
    <xf numFmtId="0" fontId="0" fillId="4" borderId="30" xfId="0" applyFill="1" applyBorder="1"/>
    <xf numFmtId="0" fontId="0" fillId="4" borderId="31" xfId="0" applyFill="1" applyBorder="1"/>
    <xf numFmtId="0" fontId="0" fillId="4" borderId="32" xfId="0" applyFill="1" applyBorder="1"/>
    <xf numFmtId="0" fontId="19" fillId="0" borderId="0" xfId="0" applyFont="1" applyBorder="1" applyAlignment="1">
      <alignment horizontal="center" wrapText="1"/>
    </xf>
    <xf numFmtId="0" fontId="5" fillId="4" borderId="0" xfId="0" applyFont="1" applyFill="1" applyBorder="1" applyAlignment="1">
      <alignment horizontal="center" vertical="center" wrapText="1"/>
    </xf>
    <xf numFmtId="0" fontId="4" fillId="4" borderId="0" xfId="0" applyFont="1" applyFill="1" applyBorder="1"/>
    <xf numFmtId="0" fontId="5" fillId="4" borderId="0" xfId="0" applyFont="1" applyFill="1" applyBorder="1" applyAlignment="1">
      <alignment horizontal="left" vertical="center"/>
    </xf>
    <xf numFmtId="9" fontId="5" fillId="4" borderId="0" xfId="0" applyNumberFormat="1" applyFont="1" applyFill="1" applyBorder="1" applyAlignment="1">
      <alignment horizontal="center" vertical="center"/>
    </xf>
    <xf numFmtId="0" fontId="4" fillId="4" borderId="0" xfId="0" applyFont="1" applyFill="1" applyBorder="1" applyAlignment="1">
      <alignment horizontal="left"/>
    </xf>
    <xf numFmtId="0" fontId="21" fillId="0" borderId="0" xfId="2" applyFont="1" applyFill="1" applyAlignment="1" applyProtection="1">
      <alignment vertical="center"/>
      <protection locked="0"/>
    </xf>
    <xf numFmtId="49" fontId="23" fillId="4" borderId="0" xfId="2" applyNumberFormat="1" applyFont="1" applyFill="1" applyAlignment="1" applyProtection="1">
      <alignment vertical="center"/>
      <protection locked="0"/>
    </xf>
    <xf numFmtId="0" fontId="23" fillId="4" borderId="0" xfId="2" applyFont="1" applyFill="1" applyAlignment="1" applyProtection="1">
      <alignment vertical="center"/>
      <protection locked="0"/>
    </xf>
    <xf numFmtId="9" fontId="25" fillId="4" borderId="0" xfId="2" applyNumberFormat="1" applyFont="1" applyFill="1" applyAlignment="1" applyProtection="1">
      <alignment vertical="center"/>
      <protection locked="0"/>
    </xf>
    <xf numFmtId="9" fontId="21" fillId="4" borderId="0" xfId="1" applyFont="1" applyFill="1" applyAlignment="1" applyProtection="1">
      <alignment vertical="center"/>
      <protection locked="0"/>
    </xf>
    <xf numFmtId="9" fontId="21" fillId="4" borderId="0" xfId="2" applyNumberFormat="1" applyFont="1" applyFill="1" applyAlignment="1" applyProtection="1">
      <alignment vertical="center"/>
      <protection locked="0"/>
    </xf>
    <xf numFmtId="0" fontId="25" fillId="4" borderId="0" xfId="2" applyFont="1" applyFill="1" applyAlignment="1" applyProtection="1">
      <alignment vertical="center"/>
      <protection locked="0"/>
    </xf>
    <xf numFmtId="0" fontId="25" fillId="0" borderId="0" xfId="3" applyFont="1" applyProtection="1"/>
    <xf numFmtId="0" fontId="7" fillId="4" borderId="0" xfId="0" applyFont="1" applyFill="1"/>
    <xf numFmtId="0" fontId="7" fillId="0" borderId="0" xfId="0" applyFont="1"/>
    <xf numFmtId="0" fontId="35" fillId="0" borderId="0" xfId="0" applyFont="1" applyAlignment="1">
      <alignment vertical="top"/>
    </xf>
    <xf numFmtId="49" fontId="35" fillId="0" borderId="0" xfId="0" applyNumberFormat="1" applyFont="1" applyAlignment="1">
      <alignment horizontal="center" vertical="top"/>
    </xf>
    <xf numFmtId="0" fontId="21" fillId="4" borderId="0" xfId="2" applyFont="1" applyFill="1" applyAlignment="1" applyProtection="1">
      <alignment vertical="center"/>
      <protection locked="0"/>
    </xf>
    <xf numFmtId="0" fontId="25" fillId="4" borderId="0" xfId="3" applyFont="1" applyFill="1" applyBorder="1" applyProtection="1"/>
    <xf numFmtId="0" fontId="25" fillId="4" borderId="55" xfId="3" applyFont="1" applyFill="1" applyBorder="1" applyAlignment="1" applyProtection="1">
      <alignment vertical="top" wrapText="1"/>
    </xf>
    <xf numFmtId="0" fontId="25" fillId="4" borderId="0" xfId="3" applyFont="1" applyFill="1" applyBorder="1" applyAlignment="1" applyProtection="1">
      <alignment vertical="top" wrapText="1"/>
    </xf>
    <xf numFmtId="0" fontId="25" fillId="4" borderId="56" xfId="3" applyFont="1" applyFill="1" applyBorder="1" applyAlignment="1" applyProtection="1">
      <alignment vertical="top" wrapText="1"/>
    </xf>
    <xf numFmtId="0" fontId="25" fillId="4" borderId="55" xfId="3" applyFont="1" applyFill="1" applyBorder="1" applyAlignment="1" applyProtection="1">
      <alignment horizontal="left" vertical="top"/>
    </xf>
    <xf numFmtId="0" fontId="25" fillId="4" borderId="56" xfId="3" applyFont="1" applyFill="1" applyBorder="1" applyAlignment="1" applyProtection="1">
      <alignment horizontal="left" vertical="top"/>
    </xf>
    <xf numFmtId="0" fontId="25" fillId="4" borderId="55" xfId="3" applyFont="1" applyFill="1" applyBorder="1" applyProtection="1"/>
    <xf numFmtId="0" fontId="33" fillId="4" borderId="0" xfId="4" applyFont="1" applyFill="1" applyBorder="1" applyAlignment="1" applyProtection="1">
      <alignment horizontal="left" vertical="top" wrapText="1" readingOrder="1"/>
    </xf>
    <xf numFmtId="0" fontId="25" fillId="4" borderId="56" xfId="3" applyFont="1" applyFill="1" applyBorder="1" applyProtection="1"/>
    <xf numFmtId="0" fontId="25" fillId="4" borderId="68" xfId="3" applyFont="1" applyFill="1" applyBorder="1" applyProtection="1"/>
    <xf numFmtId="0" fontId="25" fillId="4" borderId="69" xfId="3" applyFont="1" applyFill="1" applyBorder="1" applyProtection="1"/>
    <xf numFmtId="0" fontId="25" fillId="4" borderId="70" xfId="3" applyFont="1" applyFill="1" applyBorder="1" applyProtection="1"/>
    <xf numFmtId="0" fontId="33" fillId="4" borderId="0" xfId="0" applyFont="1" applyFill="1" applyBorder="1" applyAlignment="1" applyProtection="1">
      <alignment horizontal="left" vertical="center" wrapText="1"/>
    </xf>
    <xf numFmtId="0" fontId="34" fillId="4" borderId="0" xfId="0" applyFont="1" applyFill="1" applyBorder="1" applyAlignment="1" applyProtection="1">
      <alignment horizontal="left" vertical="top" wrapText="1"/>
    </xf>
    <xf numFmtId="0" fontId="25" fillId="4" borderId="0" xfId="3" quotePrefix="1" applyFont="1" applyFill="1" applyBorder="1" applyAlignment="1" applyProtection="1">
      <alignment horizontal="left" vertical="center" wrapText="1"/>
    </xf>
    <xf numFmtId="0" fontId="25" fillId="4" borderId="56" xfId="3" applyFont="1" applyFill="1" applyBorder="1" applyAlignment="1" applyProtection="1"/>
    <xf numFmtId="0" fontId="31" fillId="4" borderId="0" xfId="3" applyFont="1" applyFill="1" applyBorder="1" applyAlignment="1" applyProtection="1">
      <alignment horizontal="left" vertical="center" wrapText="1"/>
    </xf>
    <xf numFmtId="0" fontId="25" fillId="4" borderId="0" xfId="3" applyFont="1" applyFill="1" applyBorder="1" applyAlignment="1" applyProtection="1">
      <alignment horizontal="left" vertical="center" wrapText="1"/>
    </xf>
    <xf numFmtId="0" fontId="7" fillId="4" borderId="0" xfId="0" applyFont="1" applyFill="1" applyAlignment="1">
      <alignment vertical="center"/>
    </xf>
    <xf numFmtId="0" fontId="7" fillId="0" borderId="0" xfId="0" applyFont="1" applyAlignment="1">
      <alignment vertical="center"/>
    </xf>
    <xf numFmtId="0" fontId="8" fillId="4" borderId="0" xfId="0" applyFont="1" applyFill="1"/>
    <xf numFmtId="0" fontId="8" fillId="4" borderId="0" xfId="0" applyNumberFormat="1" applyFont="1" applyFill="1"/>
    <xf numFmtId="0" fontId="8" fillId="0" borderId="0" xfId="0" applyFont="1" applyAlignment="1">
      <alignment vertical="top"/>
    </xf>
    <xf numFmtId="0" fontId="8" fillId="0" borderId="0" xfId="0" applyNumberFormat="1" applyFont="1" applyAlignment="1">
      <alignment vertical="top"/>
    </xf>
    <xf numFmtId="0" fontId="8" fillId="0" borderId="0" xfId="0" applyNumberFormat="1" applyFont="1"/>
    <xf numFmtId="49" fontId="44" fillId="5" borderId="7" xfId="0" applyNumberFormat="1" applyFont="1" applyFill="1" applyBorder="1" applyAlignment="1">
      <alignment horizontal="center" vertical="center" wrapText="1"/>
    </xf>
    <xf numFmtId="0" fontId="44" fillId="5" borderId="7" xfId="0" applyFont="1" applyFill="1" applyBorder="1" applyAlignment="1">
      <alignment horizontal="center" vertical="center" wrapText="1"/>
    </xf>
    <xf numFmtId="0" fontId="44" fillId="5" borderId="10" xfId="0" applyFont="1" applyFill="1" applyBorder="1" applyAlignment="1">
      <alignment horizontal="center" vertical="center" wrapText="1"/>
    </xf>
    <xf numFmtId="0" fontId="44" fillId="5" borderId="5" xfId="0" applyFont="1" applyFill="1" applyBorder="1" applyAlignment="1">
      <alignment horizontal="center" vertical="center" wrapText="1"/>
    </xf>
    <xf numFmtId="0" fontId="45" fillId="0" borderId="2" xfId="0" applyFont="1" applyBorder="1" applyAlignment="1">
      <alignment horizontal="center" vertical="center" wrapText="1"/>
    </xf>
    <xf numFmtId="0" fontId="45" fillId="0" borderId="3" xfId="0" applyFont="1" applyBorder="1" applyAlignment="1">
      <alignment horizontal="center" vertical="center" wrapText="1"/>
    </xf>
    <xf numFmtId="0" fontId="45" fillId="0" borderId="4" xfId="0" applyFont="1" applyBorder="1" applyAlignment="1">
      <alignment horizontal="center" vertical="center" wrapText="1"/>
    </xf>
    <xf numFmtId="0" fontId="45" fillId="0" borderId="3" xfId="0" applyFont="1" applyFill="1" applyBorder="1" applyAlignment="1">
      <alignment horizontal="center" vertical="center" wrapText="1"/>
    </xf>
    <xf numFmtId="0" fontId="48" fillId="0" borderId="0" xfId="0" applyFont="1" applyBorder="1" applyAlignment="1">
      <alignment horizontal="center" wrapText="1"/>
    </xf>
    <xf numFmtId="0" fontId="41" fillId="0" borderId="0" xfId="0" applyFont="1" applyFill="1" applyBorder="1" applyAlignment="1">
      <alignment horizontal="center" vertical="center" wrapText="1"/>
    </xf>
    <xf numFmtId="0" fontId="24" fillId="4" borderId="0" xfId="2" applyNumberFormat="1" applyFont="1" applyFill="1" applyBorder="1" applyAlignment="1" applyProtection="1">
      <alignment vertical="center" wrapText="1"/>
    </xf>
    <xf numFmtId="0" fontId="34" fillId="4" borderId="0" xfId="2" applyFont="1" applyFill="1" applyBorder="1" applyAlignment="1" applyProtection="1">
      <alignment vertical="center" wrapText="1"/>
    </xf>
    <xf numFmtId="0" fontId="35" fillId="0" borderId="0" xfId="0" applyNumberFormat="1" applyFont="1" applyAlignment="1" applyProtection="1">
      <alignment horizontal="center" vertical="top"/>
      <protection hidden="1"/>
    </xf>
    <xf numFmtId="0" fontId="37" fillId="0" borderId="75" xfId="0" applyFont="1" applyBorder="1" applyAlignment="1" applyProtection="1">
      <alignment horizontal="center" vertical="center" wrapText="1"/>
      <protection hidden="1"/>
    </xf>
    <xf numFmtId="0" fontId="8" fillId="0" borderId="0" xfId="0" applyNumberFormat="1" applyFont="1" applyAlignment="1" applyProtection="1">
      <alignment horizontal="center" vertical="top"/>
      <protection hidden="1"/>
    </xf>
    <xf numFmtId="0" fontId="38" fillId="0" borderId="9" xfId="0" applyFont="1" applyFill="1" applyBorder="1" applyAlignment="1" applyProtection="1">
      <alignment horizontal="center" vertical="center" wrapText="1"/>
      <protection hidden="1"/>
    </xf>
    <xf numFmtId="49" fontId="8" fillId="0" borderId="0" xfId="0" applyNumberFormat="1" applyFont="1" applyAlignment="1" applyProtection="1">
      <alignment horizontal="center" vertical="top"/>
      <protection hidden="1"/>
    </xf>
    <xf numFmtId="0" fontId="37" fillId="0" borderId="9" xfId="0" applyFont="1" applyBorder="1" applyAlignment="1" applyProtection="1">
      <alignment horizontal="center" vertical="center" wrapText="1"/>
      <protection hidden="1"/>
    </xf>
    <xf numFmtId="0" fontId="37" fillId="0" borderId="76" xfId="0" applyFont="1" applyBorder="1" applyAlignment="1" applyProtection="1">
      <alignment horizontal="center" vertical="center" wrapText="1"/>
      <protection hidden="1"/>
    </xf>
    <xf numFmtId="0" fontId="8" fillId="0" borderId="0" xfId="0" applyNumberFormat="1" applyFont="1" applyAlignment="1" applyProtection="1">
      <alignment vertical="top"/>
      <protection hidden="1"/>
    </xf>
    <xf numFmtId="0" fontId="37" fillId="0" borderId="75" xfId="0" applyFont="1" applyFill="1" applyBorder="1" applyAlignment="1" applyProtection="1">
      <alignment horizontal="center" vertical="center" wrapText="1"/>
      <protection hidden="1"/>
    </xf>
    <xf numFmtId="0" fontId="42" fillId="0" borderId="2" xfId="0" applyFont="1" applyBorder="1" applyAlignment="1" applyProtection="1">
      <alignment horizontal="center" vertical="center" wrapText="1"/>
      <protection locked="0"/>
    </xf>
    <xf numFmtId="0" fontId="42" fillId="0" borderId="3" xfId="0" applyFont="1" applyFill="1" applyBorder="1" applyAlignment="1" applyProtection="1">
      <alignment horizontal="center" vertical="center" wrapText="1"/>
      <protection locked="0"/>
    </xf>
    <xf numFmtId="0" fontId="42" fillId="0" borderId="3" xfId="0" applyFont="1" applyBorder="1" applyAlignment="1" applyProtection="1">
      <alignment horizontal="center" vertical="center" wrapText="1"/>
      <protection locked="0"/>
    </xf>
    <xf numFmtId="0" fontId="42" fillId="0" borderId="4" xfId="0" applyFont="1" applyBorder="1" applyAlignment="1" applyProtection="1">
      <alignment horizontal="center" vertical="center" wrapText="1"/>
      <protection locked="0"/>
    </xf>
    <xf numFmtId="0" fontId="42" fillId="0" borderId="2" xfId="0" applyFont="1" applyFill="1" applyBorder="1" applyAlignment="1" applyProtection="1">
      <alignment horizontal="center" vertical="center" wrapText="1"/>
      <protection locked="0"/>
    </xf>
    <xf numFmtId="0" fontId="18" fillId="2" borderId="78" xfId="2" applyFont="1" applyFill="1" applyBorder="1" applyAlignment="1" applyProtection="1">
      <alignment horizontal="center" vertical="center"/>
    </xf>
    <xf numFmtId="0" fontId="18" fillId="2" borderId="78" xfId="2" applyFont="1" applyFill="1" applyBorder="1" applyAlignment="1" applyProtection="1">
      <alignment horizontal="center" vertical="center" wrapText="1"/>
    </xf>
    <xf numFmtId="0" fontId="1" fillId="0" borderId="2" xfId="0" applyFont="1" applyBorder="1" applyAlignment="1" applyProtection="1">
      <alignment horizontal="left" vertical="center" wrapText="1"/>
      <protection hidden="1"/>
    </xf>
    <xf numFmtId="0" fontId="0" fillId="0" borderId="2" xfId="0" applyBorder="1" applyAlignment="1" applyProtection="1">
      <alignment horizontal="center" vertical="center"/>
      <protection hidden="1"/>
    </xf>
    <xf numFmtId="0" fontId="39" fillId="0" borderId="80" xfId="0" applyFont="1" applyFill="1" applyBorder="1" applyAlignment="1" applyProtection="1">
      <alignment vertical="center" wrapText="1"/>
      <protection hidden="1"/>
    </xf>
    <xf numFmtId="0" fontId="1" fillId="0" borderId="3" xfId="0" applyFont="1" applyBorder="1" applyAlignment="1" applyProtection="1">
      <alignment horizontal="left" vertical="center" wrapText="1"/>
      <protection hidden="1"/>
    </xf>
    <xf numFmtId="0" fontId="0" fillId="0" borderId="3" xfId="0" applyBorder="1" applyAlignment="1" applyProtection="1">
      <alignment horizontal="center" vertical="center"/>
      <protection hidden="1"/>
    </xf>
    <xf numFmtId="0" fontId="39" fillId="0" borderId="81" xfId="0" applyFont="1" applyFill="1" applyBorder="1" applyAlignment="1" applyProtection="1">
      <alignment vertical="center" wrapText="1"/>
      <protection hidden="1"/>
    </xf>
    <xf numFmtId="0" fontId="1" fillId="0" borderId="4" xfId="0" applyFont="1" applyBorder="1" applyAlignment="1" applyProtection="1">
      <alignment horizontal="left" vertical="center" wrapText="1"/>
      <protection hidden="1"/>
    </xf>
    <xf numFmtId="0" fontId="0" fillId="0" borderId="4" xfId="0" applyBorder="1" applyAlignment="1" applyProtection="1">
      <alignment horizontal="center" vertical="center"/>
      <protection hidden="1"/>
    </xf>
    <xf numFmtId="0" fontId="39" fillId="0" borderId="82" xfId="0" applyFont="1" applyFill="1" applyBorder="1" applyAlignment="1" applyProtection="1">
      <alignment vertical="center" wrapText="1"/>
      <protection hidden="1"/>
    </xf>
    <xf numFmtId="0" fontId="1" fillId="0" borderId="7" xfId="0" applyFont="1" applyBorder="1" applyAlignment="1" applyProtection="1">
      <alignment horizontal="left" vertical="center" wrapText="1"/>
      <protection hidden="1"/>
    </xf>
    <xf numFmtId="0" fontId="0" fillId="0" borderId="7" xfId="0" applyBorder="1" applyAlignment="1" applyProtection="1">
      <alignment horizontal="center" vertical="center"/>
      <protection hidden="1"/>
    </xf>
    <xf numFmtId="0" fontId="39" fillId="0" borderId="5" xfId="0" applyFont="1" applyFill="1" applyBorder="1" applyAlignment="1" applyProtection="1">
      <alignment vertical="center" wrapText="1"/>
      <protection hidden="1"/>
    </xf>
    <xf numFmtId="0" fontId="1" fillId="0" borderId="6" xfId="0" applyFont="1" applyBorder="1" applyAlignment="1" applyProtection="1">
      <alignment horizontal="left" vertical="center" wrapText="1"/>
      <protection hidden="1"/>
    </xf>
    <xf numFmtId="0" fontId="0" fillId="0" borderId="6" xfId="0" applyBorder="1" applyAlignment="1" applyProtection="1">
      <alignment horizontal="center" vertical="center"/>
      <protection hidden="1"/>
    </xf>
    <xf numFmtId="0" fontId="39" fillId="0" borderId="6" xfId="0" applyFont="1" applyFill="1" applyBorder="1" applyAlignment="1" applyProtection="1">
      <alignment vertical="center" wrapText="1"/>
      <protection hidden="1"/>
    </xf>
    <xf numFmtId="0" fontId="39" fillId="0" borderId="3" xfId="0" applyFont="1" applyFill="1" applyBorder="1" applyAlignment="1" applyProtection="1">
      <alignment vertical="center" wrapText="1"/>
      <protection hidden="1"/>
    </xf>
    <xf numFmtId="0" fontId="39" fillId="0" borderId="7" xfId="0" applyFont="1" applyFill="1" applyBorder="1" applyAlignment="1" applyProtection="1">
      <alignment vertical="center" wrapText="1"/>
      <protection hidden="1"/>
    </xf>
    <xf numFmtId="0" fontId="47" fillId="0" borderId="19" xfId="0" applyFont="1" applyBorder="1" applyAlignment="1" applyProtection="1">
      <alignment horizontal="center" vertical="center"/>
      <protection hidden="1"/>
    </xf>
    <xf numFmtId="9" fontId="0" fillId="0" borderId="86" xfId="0" applyNumberFormat="1" applyBorder="1" applyAlignment="1" applyProtection="1">
      <alignment horizontal="center" vertical="center"/>
      <protection hidden="1"/>
    </xf>
    <xf numFmtId="9" fontId="0" fillId="0" borderId="87" xfId="0" applyNumberFormat="1" applyBorder="1" applyAlignment="1" applyProtection="1">
      <alignment horizontal="center" vertical="center"/>
      <protection hidden="1"/>
    </xf>
    <xf numFmtId="9" fontId="0" fillId="0" borderId="88" xfId="0" applyNumberFormat="1" applyBorder="1" applyAlignment="1" applyProtection="1">
      <alignment horizontal="center" vertical="center"/>
      <protection hidden="1"/>
    </xf>
    <xf numFmtId="9" fontId="0" fillId="0" borderId="89" xfId="0" applyNumberFormat="1" applyBorder="1" applyAlignment="1" applyProtection="1">
      <alignment horizontal="center" vertical="center"/>
      <protection hidden="1"/>
    </xf>
    <xf numFmtId="9" fontId="0" fillId="0" borderId="6" xfId="0" applyNumberFormat="1" applyBorder="1" applyAlignment="1" applyProtection="1">
      <alignment horizontal="center" vertical="center"/>
      <protection hidden="1"/>
    </xf>
    <xf numFmtId="9" fontId="0" fillId="0" borderId="3" xfId="0" applyNumberFormat="1" applyBorder="1" applyAlignment="1" applyProtection="1">
      <alignment horizontal="center" vertical="center"/>
      <protection hidden="1"/>
    </xf>
    <xf numFmtId="9" fontId="0" fillId="0" borderId="7" xfId="0" applyNumberFormat="1" applyBorder="1" applyAlignment="1" applyProtection="1">
      <alignment horizontal="center" vertical="center"/>
      <protection hidden="1"/>
    </xf>
    <xf numFmtId="49" fontId="17" fillId="5" borderId="7" xfId="0" applyNumberFormat="1" applyFont="1" applyFill="1" applyBorder="1" applyAlignment="1" applyProtection="1">
      <alignment horizontal="center" vertical="center" wrapText="1"/>
      <protection hidden="1"/>
    </xf>
    <xf numFmtId="0" fontId="17" fillId="5" borderId="7" xfId="0" applyFont="1" applyFill="1" applyBorder="1" applyAlignment="1" applyProtection="1">
      <alignment horizontal="center" vertical="center" wrapText="1"/>
      <protection hidden="1"/>
    </xf>
    <xf numFmtId="0" fontId="17" fillId="5" borderId="10" xfId="0" applyFont="1" applyFill="1" applyBorder="1" applyAlignment="1" applyProtection="1">
      <alignment horizontal="center" vertical="center" wrapText="1"/>
      <protection hidden="1"/>
    </xf>
    <xf numFmtId="0" fontId="17" fillId="5" borderId="77" xfId="0" applyFont="1" applyFill="1" applyBorder="1" applyAlignment="1" applyProtection="1">
      <alignment horizontal="center" vertical="center" wrapText="1"/>
      <protection hidden="1"/>
    </xf>
    <xf numFmtId="0" fontId="0" fillId="0" borderId="0" xfId="0" applyProtection="1">
      <protection hidden="1"/>
    </xf>
    <xf numFmtId="9" fontId="0" fillId="0" borderId="0" xfId="1" applyFont="1" applyProtection="1">
      <protection hidden="1"/>
    </xf>
    <xf numFmtId="10" fontId="0" fillId="0" borderId="0" xfId="1" applyNumberFormat="1" applyFont="1" applyProtection="1">
      <protection hidden="1"/>
    </xf>
    <xf numFmtId="49" fontId="43" fillId="9" borderId="14" xfId="0" applyNumberFormat="1" applyFont="1" applyFill="1" applyBorder="1" applyAlignment="1">
      <alignment horizontal="center" vertical="center" wrapText="1"/>
    </xf>
    <xf numFmtId="49" fontId="43" fillId="9" borderId="11" xfId="0" applyNumberFormat="1" applyFont="1" applyFill="1" applyBorder="1" applyAlignment="1">
      <alignment horizontal="center" vertical="center" wrapText="1"/>
    </xf>
    <xf numFmtId="0" fontId="35" fillId="0" borderId="75" xfId="0" applyFont="1" applyBorder="1" applyAlignment="1" applyProtection="1">
      <alignment horizontal="justify" vertical="center" wrapText="1"/>
      <protection locked="0"/>
    </xf>
    <xf numFmtId="0" fontId="35" fillId="0" borderId="9" xfId="0" applyFont="1" applyBorder="1" applyAlignment="1" applyProtection="1">
      <alignment horizontal="justify" vertical="center" wrapText="1"/>
      <protection locked="0"/>
    </xf>
    <xf numFmtId="0" fontId="7" fillId="4" borderId="0" xfId="0" applyFont="1" applyFill="1" applyAlignment="1">
      <alignment horizontal="justify" vertical="center"/>
    </xf>
    <xf numFmtId="0" fontId="45" fillId="0" borderId="2" xfId="0" applyFont="1" applyBorder="1" applyAlignment="1">
      <alignment horizontal="justify" vertical="center" wrapText="1"/>
    </xf>
    <xf numFmtId="0" fontId="46" fillId="0" borderId="3" xfId="0" applyFont="1" applyFill="1" applyBorder="1" applyAlignment="1">
      <alignment horizontal="justify" vertical="center" wrapText="1"/>
    </xf>
    <xf numFmtId="0" fontId="45" fillId="0" borderId="3" xfId="0" applyFont="1" applyBorder="1" applyAlignment="1">
      <alignment horizontal="justify" vertical="center" wrapText="1"/>
    </xf>
    <xf numFmtId="0" fontId="45" fillId="0" borderId="4" xfId="0" applyFont="1" applyBorder="1" applyAlignment="1">
      <alignment horizontal="justify" vertical="center" wrapText="1"/>
    </xf>
    <xf numFmtId="0" fontId="45" fillId="0" borderId="2" xfId="0" applyFont="1" applyFill="1" applyBorder="1" applyAlignment="1">
      <alignment horizontal="justify" vertical="center" wrapText="1"/>
    </xf>
    <xf numFmtId="0" fontId="7" fillId="0" borderId="0" xfId="0" applyFont="1" applyAlignment="1">
      <alignment horizontal="justify" vertical="center"/>
    </xf>
    <xf numFmtId="0" fontId="7" fillId="4" borderId="0" xfId="0" applyFont="1" applyFill="1" applyAlignment="1">
      <alignment horizontal="justify"/>
    </xf>
    <xf numFmtId="0" fontId="35" fillId="0" borderId="76" xfId="0" applyFont="1" applyBorder="1" applyAlignment="1" applyProtection="1">
      <alignment horizontal="justify" vertical="center" wrapText="1"/>
      <protection locked="0"/>
    </xf>
    <xf numFmtId="0" fontId="35" fillId="0" borderId="75" xfId="0" applyFont="1" applyFill="1" applyBorder="1" applyAlignment="1" applyProtection="1">
      <alignment horizontal="justify" vertical="center" wrapText="1"/>
      <protection locked="0"/>
    </xf>
    <xf numFmtId="0" fontId="7" fillId="0" borderId="0" xfId="0" applyFont="1" applyAlignment="1">
      <alignment horizontal="justify"/>
    </xf>
    <xf numFmtId="0" fontId="43" fillId="9" borderId="11" xfId="0" applyFont="1" applyFill="1" applyBorder="1" applyAlignment="1">
      <alignment horizontal="center" vertical="center" wrapText="1"/>
    </xf>
    <xf numFmtId="0" fontId="7" fillId="0" borderId="9" xfId="0" applyFont="1" applyFill="1" applyBorder="1" applyAlignment="1" applyProtection="1">
      <alignment horizontal="justify" vertical="center" wrapText="1"/>
      <protection locked="0"/>
    </xf>
    <xf numFmtId="0" fontId="7" fillId="0" borderId="9" xfId="0" applyFont="1" applyBorder="1" applyAlignment="1" applyProtection="1">
      <alignment horizontal="justify" vertical="center" wrapText="1"/>
      <protection locked="0"/>
    </xf>
    <xf numFmtId="0" fontId="7" fillId="0" borderId="76" xfId="0" applyFont="1" applyBorder="1" applyAlignment="1" applyProtection="1">
      <alignment horizontal="justify" vertical="center" wrapText="1"/>
      <protection locked="0"/>
    </xf>
    <xf numFmtId="0" fontId="7" fillId="0" borderId="75" xfId="0" applyFont="1" applyBorder="1" applyAlignment="1" applyProtection="1">
      <alignment horizontal="justify" vertical="center" wrapText="1"/>
      <protection locked="0"/>
    </xf>
    <xf numFmtId="0" fontId="49" fillId="0" borderId="3" xfId="0" applyFont="1" applyBorder="1" applyAlignment="1" applyProtection="1">
      <alignment horizontal="center" vertical="center" wrapText="1"/>
      <protection locked="0"/>
    </xf>
    <xf numFmtId="0" fontId="35" fillId="0" borderId="9" xfId="0" applyFont="1" applyBorder="1" applyAlignment="1" applyProtection="1">
      <alignment horizontal="left" vertical="center" wrapText="1"/>
      <protection locked="0"/>
    </xf>
    <xf numFmtId="9" fontId="53" fillId="2" borderId="23" xfId="0" applyNumberFormat="1" applyFont="1" applyFill="1" applyBorder="1" applyAlignment="1" applyProtection="1">
      <alignment horizontal="center" vertical="center"/>
      <protection hidden="1"/>
    </xf>
    <xf numFmtId="0" fontId="54" fillId="2" borderId="3" xfId="0" applyFont="1" applyFill="1" applyBorder="1" applyAlignment="1">
      <alignment horizontal="center" vertical="center"/>
    </xf>
    <xf numFmtId="49" fontId="55" fillId="4" borderId="2" xfId="0" applyNumberFormat="1" applyFont="1" applyFill="1" applyBorder="1" applyAlignment="1" applyProtection="1">
      <alignment horizontal="center" vertical="center" wrapText="1"/>
      <protection locked="0"/>
    </xf>
    <xf numFmtId="49" fontId="55" fillId="4" borderId="3" xfId="0" applyNumberFormat="1" applyFont="1" applyFill="1" applyBorder="1" applyAlignment="1" applyProtection="1">
      <alignment horizontal="center" vertical="center" wrapText="1"/>
      <protection locked="0"/>
    </xf>
    <xf numFmtId="49" fontId="55" fillId="4" borderId="4" xfId="0" applyNumberFormat="1" applyFont="1" applyFill="1" applyBorder="1" applyAlignment="1" applyProtection="1">
      <alignment horizontal="center" vertical="center" wrapText="1"/>
      <protection locked="0"/>
    </xf>
    <xf numFmtId="0" fontId="56" fillId="0" borderId="0" xfId="0" applyFont="1" applyBorder="1" applyAlignment="1">
      <alignment horizontal="center"/>
    </xf>
    <xf numFmtId="0" fontId="57" fillId="0" borderId="0" xfId="0" applyFont="1" applyBorder="1"/>
    <xf numFmtId="9" fontId="52" fillId="0" borderId="0" xfId="0" applyNumberFormat="1" applyFont="1" applyFill="1" applyBorder="1" applyAlignment="1">
      <alignment vertical="center"/>
    </xf>
    <xf numFmtId="0" fontId="0" fillId="4" borderId="90" xfId="0" applyFill="1" applyBorder="1"/>
    <xf numFmtId="0" fontId="0" fillId="4" borderId="91" xfId="0" applyFill="1" applyBorder="1"/>
    <xf numFmtId="0" fontId="0" fillId="4" borderId="92" xfId="0" applyFill="1" applyBorder="1"/>
    <xf numFmtId="0" fontId="0" fillId="4" borderId="55" xfId="0" applyFill="1" applyBorder="1"/>
    <xf numFmtId="0" fontId="0" fillId="4" borderId="56" xfId="0" applyFill="1" applyBorder="1"/>
    <xf numFmtId="0" fontId="0" fillId="4" borderId="68" xfId="0" applyFill="1" applyBorder="1"/>
    <xf numFmtId="0" fontId="2" fillId="4" borderId="69" xfId="0" applyFont="1" applyFill="1" applyBorder="1" applyAlignment="1">
      <alignment horizontal="center" vertical="center"/>
    </xf>
    <xf numFmtId="0" fontId="0" fillId="4" borderId="70" xfId="0" applyFill="1" applyBorder="1"/>
    <xf numFmtId="0" fontId="57" fillId="0" borderId="12" xfId="0" applyFont="1" applyBorder="1"/>
    <xf numFmtId="0" fontId="61" fillId="0" borderId="23" xfId="0" applyFont="1" applyFill="1" applyBorder="1" applyAlignment="1" applyProtection="1">
      <alignment horizontal="center" vertical="center"/>
      <protection hidden="1"/>
    </xf>
    <xf numFmtId="9" fontId="62" fillId="14" borderId="23" xfId="0" applyNumberFormat="1" applyFont="1" applyFill="1" applyBorder="1" applyAlignment="1" applyProtection="1">
      <alignment horizontal="center" vertical="center"/>
      <protection hidden="1"/>
    </xf>
    <xf numFmtId="0" fontId="55" fillId="0" borderId="0" xfId="0" applyFont="1" applyBorder="1"/>
    <xf numFmtId="0" fontId="55" fillId="0" borderId="0" xfId="0" applyFont="1" applyBorder="1" applyAlignment="1">
      <alignment horizontal="center" wrapText="1"/>
    </xf>
    <xf numFmtId="0" fontId="55" fillId="0" borderId="0" xfId="0" applyFont="1" applyBorder="1" applyAlignment="1">
      <alignment horizontal="center"/>
    </xf>
    <xf numFmtId="0" fontId="55" fillId="0" borderId="12" xfId="0" applyFont="1" applyBorder="1"/>
    <xf numFmtId="0" fontId="60" fillId="9" borderId="23" xfId="0" applyFont="1" applyFill="1" applyBorder="1" applyAlignment="1">
      <alignment horizontal="center" vertical="center" wrapText="1"/>
    </xf>
    <xf numFmtId="0" fontId="61" fillId="0" borderId="23" xfId="0" applyFont="1" applyFill="1" applyBorder="1" applyAlignment="1">
      <alignment horizontal="center" vertical="center"/>
    </xf>
    <xf numFmtId="0" fontId="63" fillId="0" borderId="0" xfId="0" applyFont="1" applyFill="1" applyBorder="1" applyAlignment="1">
      <alignment vertical="center"/>
    </xf>
    <xf numFmtId="0" fontId="64" fillId="0" borderId="0" xfId="0" applyFont="1" applyFill="1" applyBorder="1" applyAlignment="1">
      <alignment horizontal="center" vertical="center" wrapText="1"/>
    </xf>
    <xf numFmtId="0" fontId="20" fillId="0" borderId="0" xfId="0" applyFont="1" applyBorder="1"/>
    <xf numFmtId="0" fontId="20" fillId="0" borderId="0" xfId="0" applyFont="1" applyFill="1" applyBorder="1"/>
    <xf numFmtId="0" fontId="65" fillId="12" borderId="23" xfId="0" applyFont="1" applyFill="1" applyBorder="1" applyAlignment="1">
      <alignment horizontal="center" vertical="center" wrapText="1"/>
    </xf>
    <xf numFmtId="0" fontId="66" fillId="12" borderId="23" xfId="0" applyFont="1" applyFill="1" applyBorder="1" applyAlignment="1">
      <alignment horizontal="center" vertical="center" wrapText="1"/>
    </xf>
    <xf numFmtId="0" fontId="62" fillId="13" borderId="23" xfId="0" applyFont="1" applyFill="1" applyBorder="1" applyAlignment="1">
      <alignment horizontal="center" vertical="center" wrapText="1"/>
    </xf>
    <xf numFmtId="0" fontId="62" fillId="15" borderId="23" xfId="0" applyFont="1" applyFill="1" applyBorder="1" applyAlignment="1">
      <alignment horizontal="center" vertical="center" wrapText="1"/>
    </xf>
    <xf numFmtId="0" fontId="62" fillId="2" borderId="23" xfId="0" applyFont="1" applyFill="1" applyBorder="1" applyAlignment="1">
      <alignment horizontal="center" vertical="center" wrapText="1"/>
    </xf>
    <xf numFmtId="0" fontId="69" fillId="11" borderId="23" xfId="0" applyFont="1" applyFill="1" applyBorder="1" applyAlignment="1">
      <alignment horizontal="center" vertical="center" wrapText="1"/>
    </xf>
    <xf numFmtId="0" fontId="29" fillId="0" borderId="54" xfId="3" applyFont="1" applyBorder="1" applyAlignment="1" applyProtection="1">
      <alignment horizontal="center" vertical="center" wrapText="1"/>
    </xf>
    <xf numFmtId="0" fontId="29" fillId="0" borderId="51" xfId="3" applyFont="1" applyBorder="1" applyAlignment="1" applyProtection="1">
      <alignment horizontal="center" vertical="center" wrapText="1"/>
    </xf>
    <xf numFmtId="0" fontId="29" fillId="0" borderId="8" xfId="3" applyFont="1" applyBorder="1" applyAlignment="1" applyProtection="1">
      <alignment horizontal="center" vertical="center" wrapText="1"/>
    </xf>
    <xf numFmtId="0" fontId="25" fillId="0" borderId="55" xfId="3" quotePrefix="1" applyFont="1" applyBorder="1" applyAlignment="1" applyProtection="1">
      <alignment horizontal="left" vertical="center" wrapText="1"/>
    </xf>
    <xf numFmtId="0" fontId="25" fillId="0" borderId="0" xfId="3" quotePrefix="1" applyFont="1" applyBorder="1" applyAlignment="1" applyProtection="1">
      <alignment horizontal="left" vertical="center" wrapText="1"/>
    </xf>
    <xf numFmtId="0" fontId="25" fillId="0" borderId="56" xfId="3" quotePrefix="1" applyFont="1" applyBorder="1" applyAlignment="1" applyProtection="1">
      <alignment horizontal="left" vertical="center" wrapText="1"/>
    </xf>
    <xf numFmtId="0" fontId="30" fillId="4" borderId="55" xfId="3" quotePrefix="1" applyFont="1" applyFill="1" applyBorder="1" applyAlignment="1" applyProtection="1">
      <alignment horizontal="left" vertical="top" wrapText="1"/>
    </xf>
    <xf numFmtId="0" fontId="24" fillId="4" borderId="0" xfId="3" quotePrefix="1" applyFont="1" applyFill="1" applyBorder="1" applyAlignment="1" applyProtection="1">
      <alignment horizontal="left" vertical="top" wrapText="1"/>
    </xf>
    <xf numFmtId="0" fontId="24" fillId="4" borderId="56" xfId="3" quotePrefix="1" applyFont="1" applyFill="1" applyBorder="1" applyAlignment="1" applyProtection="1">
      <alignment horizontal="left" vertical="top" wrapText="1"/>
    </xf>
    <xf numFmtId="0" fontId="25" fillId="4" borderId="55" xfId="3" quotePrefix="1" applyFont="1" applyFill="1" applyBorder="1" applyAlignment="1" applyProtection="1">
      <alignment horizontal="left" vertical="top" wrapText="1"/>
    </xf>
    <xf numFmtId="0" fontId="25" fillId="4" borderId="0" xfId="3" quotePrefix="1" applyFont="1" applyFill="1" applyBorder="1" applyAlignment="1" applyProtection="1">
      <alignment horizontal="left" vertical="top" wrapText="1"/>
    </xf>
    <xf numFmtId="0" fontId="25" fillId="4" borderId="56" xfId="3" quotePrefix="1" applyFont="1" applyFill="1" applyBorder="1" applyAlignment="1" applyProtection="1">
      <alignment horizontal="left" vertical="top" wrapText="1"/>
    </xf>
    <xf numFmtId="0" fontId="33" fillId="16" borderId="57" xfId="4" applyFont="1" applyFill="1" applyBorder="1" applyAlignment="1" applyProtection="1">
      <alignment horizontal="center" vertical="center" wrapText="1"/>
    </xf>
    <xf numFmtId="0" fontId="33" fillId="16" borderId="58" xfId="4" applyFont="1" applyFill="1" applyBorder="1" applyAlignment="1" applyProtection="1">
      <alignment horizontal="center" vertical="center" wrapText="1"/>
    </xf>
    <xf numFmtId="0" fontId="33" fillId="16" borderId="59" xfId="3" applyFont="1" applyFill="1" applyBorder="1" applyAlignment="1" applyProtection="1">
      <alignment horizontal="center" vertical="center"/>
    </xf>
    <xf numFmtId="0" fontId="33" fillId="16" borderId="60" xfId="3" applyFont="1" applyFill="1" applyBorder="1" applyAlignment="1" applyProtection="1">
      <alignment horizontal="center" vertical="center"/>
    </xf>
    <xf numFmtId="0" fontId="33" fillId="4" borderId="71" xfId="4" applyFont="1" applyFill="1" applyBorder="1" applyAlignment="1" applyProtection="1">
      <alignment horizontal="left" vertical="center" wrapText="1" readingOrder="1"/>
    </xf>
    <xf numFmtId="0" fontId="33" fillId="4" borderId="72" xfId="4" applyFont="1" applyFill="1" applyBorder="1" applyAlignment="1" applyProtection="1">
      <alignment horizontal="left" vertical="center" wrapText="1" readingOrder="1"/>
    </xf>
    <xf numFmtId="0" fontId="34" fillId="0" borderId="61" xfId="3" applyFont="1" applyFill="1" applyBorder="1" applyAlignment="1" applyProtection="1">
      <alignment horizontal="left" vertical="center" wrapText="1"/>
    </xf>
    <xf numFmtId="0" fontId="34" fillId="0" borderId="62" xfId="3" applyFont="1" applyFill="1" applyBorder="1" applyAlignment="1" applyProtection="1">
      <alignment horizontal="left" vertical="center" wrapText="1"/>
    </xf>
    <xf numFmtId="0" fontId="33" fillId="4" borderId="63" xfId="0" applyFont="1" applyFill="1" applyBorder="1" applyAlignment="1" applyProtection="1">
      <alignment horizontal="left" vertical="center" wrapText="1"/>
    </xf>
    <xf numFmtId="0" fontId="33" fillId="4" borderId="64" xfId="0" applyFont="1" applyFill="1" applyBorder="1" applyAlignment="1" applyProtection="1">
      <alignment horizontal="left" vertical="center" wrapText="1"/>
    </xf>
    <xf numFmtId="0" fontId="34" fillId="0" borderId="65" xfId="3" applyFont="1" applyFill="1" applyBorder="1" applyAlignment="1" applyProtection="1">
      <alignment horizontal="left" vertical="center" wrapText="1"/>
    </xf>
    <xf numFmtId="0" fontId="34" fillId="0" borderId="66" xfId="3" applyFont="1" applyFill="1" applyBorder="1" applyAlignment="1" applyProtection="1">
      <alignment horizontal="left" vertical="center" wrapText="1"/>
    </xf>
    <xf numFmtId="0" fontId="34" fillId="0" borderId="65" xfId="3" applyFont="1" applyFill="1" applyBorder="1" applyAlignment="1" applyProtection="1">
      <alignment horizontal="left" vertical="top" wrapText="1"/>
    </xf>
    <xf numFmtId="0" fontId="34" fillId="0" borderId="66" xfId="3" applyFont="1" applyFill="1" applyBorder="1" applyAlignment="1" applyProtection="1">
      <alignment horizontal="left" vertical="top" wrapText="1"/>
    </xf>
    <xf numFmtId="0" fontId="25" fillId="4" borderId="55" xfId="3" applyFont="1" applyFill="1" applyBorder="1" applyAlignment="1" applyProtection="1">
      <alignment horizontal="left" vertical="top" wrapText="1"/>
    </xf>
    <xf numFmtId="0" fontId="25" fillId="4" borderId="0" xfId="3" applyFont="1" applyFill="1" applyBorder="1" applyAlignment="1" applyProtection="1">
      <alignment horizontal="left" vertical="top" wrapText="1"/>
    </xf>
    <xf numFmtId="0" fontId="25" fillId="4" borderId="56" xfId="3" applyFont="1" applyFill="1" applyBorder="1" applyAlignment="1" applyProtection="1">
      <alignment horizontal="left" vertical="top" wrapText="1"/>
    </xf>
    <xf numFmtId="0" fontId="25" fillId="4" borderId="0" xfId="3" applyFont="1" applyFill="1" applyBorder="1" applyAlignment="1" applyProtection="1"/>
    <xf numFmtId="0" fontId="33" fillId="4" borderId="73" xfId="0" applyFont="1" applyFill="1" applyBorder="1" applyAlignment="1" applyProtection="1">
      <alignment horizontal="left" vertical="center" wrapText="1"/>
    </xf>
    <xf numFmtId="0" fontId="33" fillId="4" borderId="74" xfId="0" applyFont="1" applyFill="1" applyBorder="1" applyAlignment="1" applyProtection="1">
      <alignment horizontal="left" vertical="center" wrapText="1"/>
    </xf>
    <xf numFmtId="0" fontId="16" fillId="2" borderId="40" xfId="2" applyNumberFormat="1" applyFont="1" applyFill="1" applyBorder="1" applyAlignment="1" applyProtection="1">
      <alignment horizontal="center" vertical="center" wrapText="1"/>
    </xf>
    <xf numFmtId="0" fontId="16" fillId="2" borderId="41" xfId="2" applyNumberFormat="1" applyFont="1" applyFill="1" applyBorder="1" applyAlignment="1" applyProtection="1">
      <alignment horizontal="center" vertical="center" wrapText="1"/>
    </xf>
    <xf numFmtId="0" fontId="24" fillId="7" borderId="46" xfId="2" applyNumberFormat="1" applyFont="1" applyFill="1" applyBorder="1" applyAlignment="1" applyProtection="1">
      <alignment horizontal="center" vertical="center"/>
    </xf>
    <xf numFmtId="0" fontId="24" fillId="7" borderId="47" xfId="2" applyNumberFormat="1" applyFont="1" applyFill="1" applyBorder="1" applyAlignment="1" applyProtection="1">
      <alignment horizontal="center" vertical="center"/>
    </xf>
    <xf numFmtId="0" fontId="25" fillId="0" borderId="52" xfId="2" applyFont="1" applyFill="1" applyBorder="1" applyAlignment="1" applyProtection="1">
      <alignment horizontal="justify" vertical="center" wrapText="1"/>
    </xf>
    <xf numFmtId="0" fontId="25" fillId="0" borderId="53" xfId="2" applyFont="1" applyFill="1" applyBorder="1" applyAlignment="1" applyProtection="1">
      <alignment horizontal="justify" vertical="center" wrapText="1"/>
    </xf>
    <xf numFmtId="0" fontId="24" fillId="8" borderId="48" xfId="2" applyNumberFormat="1" applyFont="1" applyFill="1" applyBorder="1" applyAlignment="1" applyProtection="1">
      <alignment horizontal="center" vertical="center" wrapText="1"/>
    </xf>
    <xf numFmtId="0" fontId="24" fillId="8" borderId="49" xfId="2" applyNumberFormat="1" applyFont="1" applyFill="1" applyBorder="1" applyAlignment="1" applyProtection="1">
      <alignment horizontal="center" vertical="center"/>
    </xf>
    <xf numFmtId="0" fontId="25" fillId="0" borderId="49" xfId="2" applyFont="1" applyFill="1" applyBorder="1" applyAlignment="1" applyProtection="1">
      <alignment horizontal="justify" vertical="center" wrapText="1"/>
    </xf>
    <xf numFmtId="0" fontId="25" fillId="0" borderId="50" xfId="2" applyFont="1" applyFill="1" applyBorder="1" applyAlignment="1" applyProtection="1">
      <alignment horizontal="justify" vertical="center" wrapText="1"/>
    </xf>
    <xf numFmtId="0" fontId="36" fillId="4" borderId="67" xfId="2" applyNumberFormat="1" applyFont="1" applyFill="1" applyBorder="1" applyAlignment="1" applyProtection="1">
      <alignment horizontal="center" vertical="center" wrapText="1"/>
    </xf>
    <xf numFmtId="0" fontId="23" fillId="4" borderId="67" xfId="2" applyFont="1" applyFill="1" applyBorder="1" applyAlignment="1" applyProtection="1">
      <alignment horizontal="center" vertical="center" wrapText="1"/>
    </xf>
    <xf numFmtId="0" fontId="16" fillId="2" borderId="42" xfId="2" applyNumberFormat="1" applyFont="1" applyFill="1" applyBorder="1" applyAlignment="1" applyProtection="1">
      <alignment horizontal="center" vertical="center" wrapText="1"/>
    </xf>
    <xf numFmtId="0" fontId="24" fillId="14" borderId="43" xfId="2" applyNumberFormat="1" applyFont="1" applyFill="1" applyBorder="1" applyAlignment="1" applyProtection="1">
      <alignment horizontal="center" vertical="center"/>
    </xf>
    <xf numFmtId="0" fontId="24" fillId="14" borderId="44" xfId="2" applyNumberFormat="1" applyFont="1" applyFill="1" applyBorder="1" applyAlignment="1" applyProtection="1">
      <alignment horizontal="center" vertical="center"/>
    </xf>
    <xf numFmtId="0" fontId="25" fillId="0" borderId="44" xfId="2" applyFont="1" applyFill="1" applyBorder="1" applyAlignment="1" applyProtection="1">
      <alignment horizontal="justify" vertical="center" wrapText="1"/>
    </xf>
    <xf numFmtId="0" fontId="25" fillId="0" borderId="45" xfId="2" applyFont="1" applyFill="1" applyBorder="1" applyAlignment="1" applyProtection="1">
      <alignment horizontal="justify" vertical="center" wrapText="1"/>
    </xf>
    <xf numFmtId="0" fontId="43" fillId="9" borderId="11" xfId="0" applyFont="1" applyFill="1" applyBorder="1" applyAlignment="1">
      <alignment horizontal="center" vertical="center" wrapText="1"/>
    </xf>
    <xf numFmtId="0" fontId="43" fillId="9" borderId="12" xfId="0" applyFont="1" applyFill="1" applyBorder="1" applyAlignment="1">
      <alignment horizontal="center" vertical="center" wrapText="1"/>
    </xf>
    <xf numFmtId="0" fontId="43" fillId="9" borderId="6" xfId="0" applyFont="1" applyFill="1" applyBorder="1" applyAlignment="1">
      <alignment horizontal="center" vertical="center" wrapText="1"/>
    </xf>
    <xf numFmtId="49" fontId="43" fillId="9" borderId="14" xfId="0" applyNumberFormat="1" applyFont="1" applyFill="1" applyBorder="1" applyAlignment="1">
      <alignment horizontal="center" vertical="center" wrapText="1"/>
    </xf>
    <xf numFmtId="49" fontId="43" fillId="9" borderId="15" xfId="0" applyNumberFormat="1" applyFont="1" applyFill="1" applyBorder="1" applyAlignment="1">
      <alignment horizontal="center" vertical="center" wrapText="1"/>
    </xf>
    <xf numFmtId="49" fontId="43" fillId="9" borderId="16" xfId="0" applyNumberFormat="1" applyFont="1" applyFill="1" applyBorder="1" applyAlignment="1">
      <alignment horizontal="center" vertical="center" wrapText="1"/>
    </xf>
    <xf numFmtId="49" fontId="43" fillId="6" borderId="11" xfId="0" applyNumberFormat="1" applyFont="1" applyFill="1" applyBorder="1" applyAlignment="1">
      <alignment horizontal="center" vertical="center" wrapText="1"/>
    </xf>
    <xf numFmtId="49" fontId="43" fillId="6" borderId="12" xfId="0" applyNumberFormat="1" applyFont="1" applyFill="1" applyBorder="1" applyAlignment="1">
      <alignment horizontal="center" vertical="center" wrapText="1"/>
    </xf>
    <xf numFmtId="49" fontId="43" fillId="6" borderId="13" xfId="0" applyNumberFormat="1" applyFont="1" applyFill="1" applyBorder="1" applyAlignment="1">
      <alignment horizontal="center" vertical="center" wrapText="1"/>
    </xf>
    <xf numFmtId="49" fontId="43" fillId="10" borderId="11" xfId="0" applyNumberFormat="1" applyFont="1" applyFill="1" applyBorder="1" applyAlignment="1">
      <alignment horizontal="center" vertical="center" wrapText="1"/>
    </xf>
    <xf numFmtId="49" fontId="43" fillId="10" borderId="12" xfId="0" applyNumberFormat="1" applyFont="1" applyFill="1" applyBorder="1" applyAlignment="1">
      <alignment horizontal="center" vertical="center" wrapText="1"/>
    </xf>
    <xf numFmtId="49" fontId="43" fillId="10" borderId="13" xfId="0" applyNumberFormat="1" applyFont="1" applyFill="1" applyBorder="1" applyAlignment="1">
      <alignment horizontal="center" vertical="center" wrapText="1"/>
    </xf>
    <xf numFmtId="49" fontId="43" fillId="2" borderId="11" xfId="0" applyNumberFormat="1" applyFont="1" applyFill="1" applyBorder="1" applyAlignment="1">
      <alignment horizontal="center" vertical="center" wrapText="1"/>
    </xf>
    <xf numFmtId="49" fontId="43" fillId="2" borderId="12" xfId="0" applyNumberFormat="1" applyFont="1" applyFill="1" applyBorder="1" applyAlignment="1">
      <alignment horizontal="center" vertical="center" wrapText="1"/>
    </xf>
    <xf numFmtId="49" fontId="43" fillId="2" borderId="13" xfId="0" applyNumberFormat="1" applyFont="1" applyFill="1" applyBorder="1" applyAlignment="1">
      <alignment horizontal="center" vertical="center" wrapText="1"/>
    </xf>
    <xf numFmtId="49" fontId="43" fillId="11" borderId="11" xfId="0" applyNumberFormat="1" applyFont="1" applyFill="1" applyBorder="1" applyAlignment="1">
      <alignment horizontal="center" vertical="center" wrapText="1"/>
    </xf>
    <xf numFmtId="49" fontId="43" fillId="11" borderId="12" xfId="0" applyNumberFormat="1" applyFont="1" applyFill="1" applyBorder="1" applyAlignment="1">
      <alignment horizontal="center" vertical="center" wrapText="1"/>
    </xf>
    <xf numFmtId="49" fontId="43" fillId="11" borderId="13" xfId="0" applyNumberFormat="1" applyFont="1" applyFill="1" applyBorder="1" applyAlignment="1">
      <alignment horizontal="center" vertical="center" wrapText="1"/>
    </xf>
    <xf numFmtId="49" fontId="43" fillId="9" borderId="11" xfId="0" applyNumberFormat="1" applyFont="1" applyFill="1" applyBorder="1" applyAlignment="1">
      <alignment horizontal="center" vertical="center" wrapText="1"/>
    </xf>
    <xf numFmtId="49" fontId="43" fillId="9" borderId="12" xfId="0" applyNumberFormat="1" applyFont="1" applyFill="1" applyBorder="1" applyAlignment="1">
      <alignment horizontal="center" vertical="center" wrapText="1"/>
    </xf>
    <xf numFmtId="49" fontId="43" fillId="9" borderId="13" xfId="0" applyNumberFormat="1" applyFont="1" applyFill="1" applyBorder="1" applyAlignment="1">
      <alignment horizontal="center" vertical="center" wrapText="1"/>
    </xf>
    <xf numFmtId="49" fontId="43" fillId="10" borderId="3" xfId="0" applyNumberFormat="1" applyFont="1" applyFill="1" applyBorder="1" applyAlignment="1">
      <alignment horizontal="center" vertical="center" wrapText="1"/>
    </xf>
    <xf numFmtId="0" fontId="43" fillId="10" borderId="3" xfId="0" applyFont="1" applyFill="1" applyBorder="1" applyAlignment="1">
      <alignment horizontal="center" vertical="center" wrapText="1"/>
    </xf>
    <xf numFmtId="49" fontId="43" fillId="10" borderId="15" xfId="0" applyNumberFormat="1" applyFont="1" applyFill="1" applyBorder="1" applyAlignment="1">
      <alignment horizontal="center" vertical="center" wrapText="1"/>
    </xf>
    <xf numFmtId="0" fontId="43" fillId="10" borderId="12" xfId="0" applyFont="1" applyFill="1" applyBorder="1" applyAlignment="1">
      <alignment horizontal="center" vertical="center" wrapText="1"/>
    </xf>
    <xf numFmtId="49" fontId="43" fillId="2" borderId="14" xfId="0" applyNumberFormat="1" applyFont="1" applyFill="1" applyBorder="1" applyAlignment="1">
      <alignment horizontal="center" vertical="center" wrapText="1"/>
    </xf>
    <xf numFmtId="49" fontId="43" fillId="2" borderId="15" xfId="0" applyNumberFormat="1" applyFont="1" applyFill="1" applyBorder="1" applyAlignment="1">
      <alignment horizontal="center" vertical="center" wrapText="1"/>
    </xf>
    <xf numFmtId="49" fontId="43" fillId="2" borderId="16" xfId="0" applyNumberFormat="1" applyFont="1" applyFill="1" applyBorder="1" applyAlignment="1">
      <alignment horizontal="center" vertical="center" wrapText="1"/>
    </xf>
    <xf numFmtId="0" fontId="43" fillId="2" borderId="11" xfId="0" applyFont="1" applyFill="1" applyBorder="1" applyAlignment="1">
      <alignment horizontal="center" vertical="center" wrapText="1"/>
    </xf>
    <xf numFmtId="0" fontId="43" fillId="2" borderId="12" xfId="0" applyFont="1" applyFill="1" applyBorder="1" applyAlignment="1">
      <alignment horizontal="center" vertical="center" wrapText="1"/>
    </xf>
    <xf numFmtId="0" fontId="43" fillId="2" borderId="13" xfId="0" applyFont="1" applyFill="1" applyBorder="1" applyAlignment="1">
      <alignment horizontal="center" vertical="center" wrapText="1"/>
    </xf>
    <xf numFmtId="49" fontId="44" fillId="5" borderId="0" xfId="0" applyNumberFormat="1" applyFont="1" applyFill="1" applyBorder="1" applyAlignment="1">
      <alignment horizontal="center" vertical="center"/>
    </xf>
    <xf numFmtId="0" fontId="43" fillId="11" borderId="11" xfId="0" applyFont="1" applyFill="1" applyBorder="1" applyAlignment="1">
      <alignment horizontal="center" vertical="center" wrapText="1"/>
    </xf>
    <xf numFmtId="0" fontId="43" fillId="11" borderId="12" xfId="0" applyFont="1" applyFill="1" applyBorder="1" applyAlignment="1">
      <alignment horizontal="center" vertical="center" wrapText="1"/>
    </xf>
    <xf numFmtId="0" fontId="43" fillId="11" borderId="13" xfId="0" applyFont="1" applyFill="1" applyBorder="1" applyAlignment="1">
      <alignment horizontal="center" vertical="center" wrapText="1"/>
    </xf>
    <xf numFmtId="49" fontId="43" fillId="11" borderId="14" xfId="0" applyNumberFormat="1" applyFont="1" applyFill="1" applyBorder="1" applyAlignment="1">
      <alignment horizontal="center" vertical="center" wrapText="1"/>
    </xf>
    <xf numFmtId="49" fontId="43" fillId="11" borderId="15" xfId="0" applyNumberFormat="1" applyFont="1" applyFill="1" applyBorder="1" applyAlignment="1">
      <alignment horizontal="center" vertical="center" wrapText="1"/>
    </xf>
    <xf numFmtId="49" fontId="43" fillId="11" borderId="16" xfId="0" applyNumberFormat="1" applyFont="1" applyFill="1" applyBorder="1" applyAlignment="1">
      <alignment horizontal="center" vertical="center" wrapText="1"/>
    </xf>
    <xf numFmtId="0" fontId="43" fillId="9" borderId="13" xfId="0" applyFont="1" applyFill="1" applyBorder="1" applyAlignment="1">
      <alignment horizontal="center" vertical="center" wrapText="1"/>
    </xf>
    <xf numFmtId="0" fontId="43" fillId="6" borderId="11" xfId="0" applyFont="1" applyFill="1" applyBorder="1" applyAlignment="1">
      <alignment horizontal="center" vertical="center" wrapText="1"/>
    </xf>
    <xf numFmtId="0" fontId="43" fillId="6" borderId="12" xfId="0" applyFont="1" applyFill="1" applyBorder="1" applyAlignment="1">
      <alignment horizontal="center" vertical="center" wrapText="1"/>
    </xf>
    <xf numFmtId="0" fontId="43" fillId="6" borderId="13" xfId="0" applyFont="1" applyFill="1" applyBorder="1" applyAlignment="1">
      <alignment horizontal="center" vertical="center" wrapText="1"/>
    </xf>
    <xf numFmtId="49" fontId="8" fillId="6" borderId="14" xfId="0" applyNumberFormat="1" applyFont="1" applyFill="1" applyBorder="1" applyAlignment="1">
      <alignment horizontal="center" vertical="center" wrapText="1"/>
    </xf>
    <xf numFmtId="49" fontId="8" fillId="6" borderId="15" xfId="0" applyNumberFormat="1" applyFont="1" applyFill="1" applyBorder="1" applyAlignment="1">
      <alignment horizontal="center" vertical="center" wrapText="1"/>
    </xf>
    <xf numFmtId="49" fontId="8" fillId="6" borderId="16" xfId="0" applyNumberFormat="1" applyFont="1" applyFill="1" applyBorder="1" applyAlignment="1">
      <alignment horizontal="center" vertical="center" wrapText="1"/>
    </xf>
    <xf numFmtId="49" fontId="8" fillId="10" borderId="14" xfId="0" applyNumberFormat="1" applyFont="1" applyFill="1" applyBorder="1" applyAlignment="1">
      <alignment horizontal="center" vertical="center" wrapText="1"/>
    </xf>
    <xf numFmtId="49" fontId="8" fillId="10" borderId="15" xfId="0" applyNumberFormat="1" applyFont="1" applyFill="1" applyBorder="1" applyAlignment="1">
      <alignment horizontal="center" vertical="center" wrapText="1"/>
    </xf>
    <xf numFmtId="49" fontId="8" fillId="10" borderId="16" xfId="0" applyNumberFormat="1" applyFont="1" applyFill="1" applyBorder="1" applyAlignment="1">
      <alignment horizontal="center" vertical="center" wrapText="1"/>
    </xf>
    <xf numFmtId="0" fontId="43" fillId="10" borderId="11" xfId="0" applyFont="1" applyFill="1" applyBorder="1" applyAlignment="1">
      <alignment horizontal="center" vertical="center" wrapText="1"/>
    </xf>
    <xf numFmtId="0" fontId="43" fillId="10" borderId="13" xfId="0" applyFont="1" applyFill="1" applyBorder="1" applyAlignment="1">
      <alignment horizontal="center" vertical="center" wrapText="1"/>
    </xf>
    <xf numFmtId="9" fontId="40" fillId="0" borderId="83" xfId="0" applyNumberFormat="1" applyFont="1" applyBorder="1" applyAlignment="1" applyProtection="1">
      <alignment horizontal="center" vertical="center"/>
      <protection hidden="1"/>
    </xf>
    <xf numFmtId="9" fontId="40" fillId="0" borderId="84" xfId="0" applyNumberFormat="1" applyFont="1" applyBorder="1" applyAlignment="1" applyProtection="1">
      <alignment horizontal="center" vertical="center"/>
      <protection hidden="1"/>
    </xf>
    <xf numFmtId="9" fontId="27" fillId="7" borderId="80" xfId="1" applyFont="1" applyFill="1" applyBorder="1" applyAlignment="1" applyProtection="1">
      <alignment horizontal="center" vertical="center"/>
      <protection hidden="1"/>
    </xf>
    <xf numFmtId="9" fontId="27" fillId="7" borderId="81" xfId="1" applyFont="1" applyFill="1" applyBorder="1" applyAlignment="1" applyProtection="1">
      <alignment horizontal="center" vertical="center"/>
      <protection hidden="1"/>
    </xf>
    <xf numFmtId="9" fontId="27" fillId="7" borderId="82" xfId="1" applyFont="1" applyFill="1" applyBorder="1" applyAlignment="1" applyProtection="1">
      <alignment horizontal="center" vertical="center"/>
      <protection hidden="1"/>
    </xf>
    <xf numFmtId="0" fontId="26" fillId="9" borderId="14" xfId="0" applyFont="1" applyFill="1" applyBorder="1" applyAlignment="1">
      <alignment horizontal="center" vertical="center" textRotation="90"/>
    </xf>
    <xf numFmtId="0" fontId="26" fillId="9" borderId="15" xfId="0" applyFont="1" applyFill="1" applyBorder="1" applyAlignment="1">
      <alignment horizontal="center" vertical="center" textRotation="90"/>
    </xf>
    <xf numFmtId="0" fontId="26" fillId="9" borderId="16" xfId="0" applyFont="1" applyFill="1" applyBorder="1" applyAlignment="1">
      <alignment horizontal="center" vertical="center" textRotation="90"/>
    </xf>
    <xf numFmtId="9" fontId="40" fillId="4" borderId="83" xfId="0" applyNumberFormat="1" applyFont="1" applyFill="1" applyBorder="1" applyAlignment="1" applyProtection="1">
      <alignment horizontal="center" vertical="center"/>
      <protection hidden="1"/>
    </xf>
    <xf numFmtId="9" fontId="40" fillId="4" borderId="84" xfId="0" applyNumberFormat="1" applyFont="1" applyFill="1" applyBorder="1" applyAlignment="1" applyProtection="1">
      <alignment horizontal="center" vertical="center"/>
      <protection hidden="1"/>
    </xf>
    <xf numFmtId="9" fontId="40" fillId="4" borderId="85" xfId="0" applyNumberFormat="1" applyFont="1" applyFill="1" applyBorder="1" applyAlignment="1" applyProtection="1">
      <alignment horizontal="center" vertical="center"/>
      <protection hidden="1"/>
    </xf>
    <xf numFmtId="0" fontId="26" fillId="11" borderId="15" xfId="0" applyFont="1" applyFill="1" applyBorder="1" applyAlignment="1">
      <alignment horizontal="center" vertical="center" textRotation="90"/>
    </xf>
    <xf numFmtId="0" fontId="26" fillId="2" borderId="14" xfId="0" applyFont="1" applyFill="1" applyBorder="1" applyAlignment="1">
      <alignment horizontal="center" vertical="center" textRotation="90"/>
    </xf>
    <xf numFmtId="0" fontId="26" fillId="2" borderId="15" xfId="0" applyFont="1" applyFill="1" applyBorder="1" applyAlignment="1">
      <alignment horizontal="center" vertical="center" textRotation="90"/>
    </xf>
    <xf numFmtId="0" fontId="26" fillId="2" borderId="16" xfId="0" applyFont="1" applyFill="1" applyBorder="1" applyAlignment="1">
      <alignment horizontal="center" vertical="center" textRotation="90"/>
    </xf>
    <xf numFmtId="9" fontId="40" fillId="0" borderId="85" xfId="0" applyNumberFormat="1" applyFont="1" applyBorder="1" applyAlignment="1" applyProtection="1">
      <alignment horizontal="center" vertical="center"/>
      <protection hidden="1"/>
    </xf>
    <xf numFmtId="0" fontId="26" fillId="10" borderId="14" xfId="0" applyFont="1" applyFill="1" applyBorder="1" applyAlignment="1">
      <alignment horizontal="center" vertical="center" textRotation="90"/>
    </xf>
    <xf numFmtId="0" fontId="26" fillId="10" borderId="15" xfId="0" applyFont="1" applyFill="1" applyBorder="1" applyAlignment="1">
      <alignment horizontal="center" vertical="center" textRotation="90"/>
    </xf>
    <xf numFmtId="0" fontId="18" fillId="3" borderId="28" xfId="2" applyFont="1" applyFill="1" applyBorder="1" applyAlignment="1" applyProtection="1">
      <alignment horizontal="center" vertical="center" wrapText="1"/>
    </xf>
    <xf numFmtId="0" fontId="18" fillId="3" borderId="29" xfId="2" applyFont="1" applyFill="1" applyBorder="1" applyAlignment="1" applyProtection="1">
      <alignment horizontal="center" vertical="center" wrapText="1"/>
    </xf>
    <xf numFmtId="0" fontId="22" fillId="6" borderId="14" xfId="0" applyFont="1" applyFill="1" applyBorder="1" applyAlignment="1">
      <alignment horizontal="center" vertical="center" textRotation="90" wrapText="1"/>
    </xf>
    <xf numFmtId="0" fontId="22" fillId="6" borderId="15" xfId="0" applyFont="1" applyFill="1" applyBorder="1" applyAlignment="1">
      <alignment horizontal="center" vertical="center" textRotation="90" wrapText="1"/>
    </xf>
    <xf numFmtId="0" fontId="22" fillId="6" borderId="16" xfId="0" applyFont="1" applyFill="1" applyBorder="1" applyAlignment="1">
      <alignment horizontal="center" vertical="center" textRotation="90" wrapText="1"/>
    </xf>
    <xf numFmtId="0" fontId="18" fillId="2" borderId="33" xfId="2" applyFont="1" applyFill="1" applyBorder="1" applyAlignment="1" applyProtection="1">
      <alignment horizontal="center" vertical="center" wrapText="1"/>
    </xf>
    <xf numFmtId="0" fontId="18" fillId="2" borderId="79" xfId="2" applyFont="1" applyFill="1" applyBorder="1" applyAlignment="1" applyProtection="1">
      <alignment horizontal="center" vertical="center" wrapText="1"/>
    </xf>
    <xf numFmtId="0" fontId="18" fillId="2" borderId="34" xfId="2" applyFont="1" applyFill="1" applyBorder="1" applyAlignment="1" applyProtection="1">
      <alignment horizontal="center" vertical="center" wrapText="1"/>
    </xf>
    <xf numFmtId="0" fontId="18" fillId="2" borderId="35" xfId="2" applyFont="1" applyFill="1" applyBorder="1" applyAlignment="1" applyProtection="1">
      <alignment horizontal="center" vertical="center" wrapText="1"/>
    </xf>
    <xf numFmtId="0" fontId="18" fillId="2" borderId="36" xfId="2" applyFont="1" applyFill="1" applyBorder="1" applyAlignment="1" applyProtection="1">
      <alignment horizontal="center" vertical="center" wrapText="1"/>
    </xf>
    <xf numFmtId="0" fontId="18" fillId="2" borderId="38" xfId="2" applyFont="1" applyFill="1" applyBorder="1" applyAlignment="1" applyProtection="1">
      <alignment horizontal="center" vertical="center" wrapText="1"/>
    </xf>
    <xf numFmtId="0" fontId="18" fillId="2" borderId="37" xfId="2" applyFont="1" applyFill="1" applyBorder="1" applyAlignment="1" applyProtection="1">
      <alignment horizontal="center" vertical="center" wrapText="1"/>
    </xf>
    <xf numFmtId="0" fontId="18" fillId="2" borderId="39" xfId="2" applyFont="1" applyFill="1" applyBorder="1" applyAlignment="1" applyProtection="1">
      <alignment horizontal="center" vertical="center" wrapText="1"/>
    </xf>
    <xf numFmtId="0" fontId="6" fillId="2" borderId="21" xfId="0" applyFont="1" applyFill="1" applyBorder="1" applyAlignment="1">
      <alignment horizontal="center" vertical="center"/>
    </xf>
    <xf numFmtId="0" fontId="6" fillId="2" borderId="1" xfId="0" applyFont="1" applyFill="1" applyBorder="1" applyAlignment="1">
      <alignment horizontal="center" vertical="center"/>
    </xf>
    <xf numFmtId="0" fontId="6" fillId="2" borderId="22" xfId="0" applyFont="1" applyFill="1" applyBorder="1" applyAlignment="1">
      <alignment horizontal="center" vertical="center"/>
    </xf>
    <xf numFmtId="49" fontId="50" fillId="4" borderId="87" xfId="0" applyNumberFormat="1" applyFont="1" applyFill="1" applyBorder="1" applyAlignment="1">
      <alignment horizontal="justify" vertical="center" wrapText="1"/>
    </xf>
    <xf numFmtId="49" fontId="50" fillId="4" borderId="3" xfId="0" applyNumberFormat="1" applyFont="1" applyFill="1" applyBorder="1" applyAlignment="1">
      <alignment horizontal="justify" vertical="center" wrapText="1"/>
    </xf>
    <xf numFmtId="49" fontId="50" fillId="4" borderId="88" xfId="0" applyNumberFormat="1" applyFont="1" applyFill="1" applyBorder="1" applyAlignment="1">
      <alignment horizontal="justify" vertical="center" wrapText="1"/>
    </xf>
    <xf numFmtId="49" fontId="50" fillId="4" borderId="4" xfId="0" applyNumberFormat="1" applyFont="1" applyFill="1" applyBorder="1" applyAlignment="1">
      <alignment horizontal="justify" vertical="center" wrapText="1"/>
    </xf>
    <xf numFmtId="0" fontId="54" fillId="2" borderId="7" xfId="0" applyFont="1" applyFill="1" applyBorder="1" applyAlignment="1">
      <alignment horizontal="center" vertical="center" wrapText="1"/>
    </xf>
    <xf numFmtId="0" fontId="54" fillId="2" borderId="6" xfId="0" applyFont="1" applyFill="1" applyBorder="1" applyAlignment="1">
      <alignment horizontal="center" vertical="center" wrapText="1"/>
    </xf>
    <xf numFmtId="0" fontId="51" fillId="4" borderId="3" xfId="0" applyFont="1" applyFill="1" applyBorder="1" applyAlignment="1" applyProtection="1">
      <alignment horizontal="center" vertical="center"/>
      <protection locked="0"/>
    </xf>
    <xf numFmtId="164" fontId="51" fillId="4" borderId="19" xfId="0" applyNumberFormat="1" applyFont="1" applyFill="1" applyBorder="1" applyAlignment="1" applyProtection="1">
      <alignment horizontal="center" vertical="center"/>
      <protection locked="0"/>
    </xf>
    <xf numFmtId="164" fontId="51" fillId="4" borderId="20" xfId="0" applyNumberFormat="1" applyFont="1" applyFill="1" applyBorder="1" applyAlignment="1" applyProtection="1">
      <alignment horizontal="center" vertical="center"/>
      <protection locked="0"/>
    </xf>
    <xf numFmtId="164" fontId="51" fillId="4" borderId="9" xfId="0" applyNumberFormat="1" applyFont="1" applyFill="1" applyBorder="1" applyAlignment="1" applyProtection="1">
      <alignment horizontal="center" vertical="center"/>
      <protection locked="0"/>
    </xf>
    <xf numFmtId="0" fontId="60" fillId="2" borderId="21" xfId="0" applyFont="1" applyFill="1" applyBorder="1" applyAlignment="1">
      <alignment horizontal="center" vertical="center" wrapText="1"/>
    </xf>
    <xf numFmtId="0" fontId="60" fillId="2" borderId="1" xfId="0" applyFont="1" applyFill="1" applyBorder="1" applyAlignment="1">
      <alignment horizontal="center" vertical="center" wrapText="1"/>
    </xf>
    <xf numFmtId="0" fontId="60" fillId="2" borderId="22" xfId="0" applyFont="1" applyFill="1" applyBorder="1" applyAlignment="1">
      <alignment horizontal="center" vertical="center" wrapText="1"/>
    </xf>
    <xf numFmtId="0" fontId="68" fillId="2" borderId="24" xfId="0" applyFont="1" applyFill="1" applyBorder="1" applyAlignment="1">
      <alignment horizontal="center" vertical="center"/>
    </xf>
    <xf numFmtId="0" fontId="68" fillId="2" borderId="25" xfId="0" applyFont="1" applyFill="1" applyBorder="1" applyAlignment="1">
      <alignment horizontal="center" vertical="center"/>
    </xf>
    <xf numFmtId="0" fontId="68" fillId="2" borderId="26" xfId="0" applyFont="1" applyFill="1" applyBorder="1" applyAlignment="1">
      <alignment horizontal="center" vertical="center"/>
    </xf>
    <xf numFmtId="49" fontId="50" fillId="4" borderId="86" xfId="0" applyNumberFormat="1" applyFont="1" applyFill="1" applyBorder="1" applyAlignment="1">
      <alignment horizontal="justify" vertical="center" wrapText="1"/>
    </xf>
    <xf numFmtId="49" fontId="50" fillId="4" borderId="2" xfId="0" applyNumberFormat="1" applyFont="1" applyFill="1" applyBorder="1" applyAlignment="1">
      <alignment horizontal="justify" vertical="center" wrapText="1"/>
    </xf>
    <xf numFmtId="49" fontId="56" fillId="4" borderId="2" xfId="0" applyNumberFormat="1" applyFont="1" applyFill="1" applyBorder="1" applyAlignment="1" applyProtection="1">
      <alignment horizontal="justify" vertical="center" wrapText="1"/>
      <protection locked="0"/>
    </xf>
    <xf numFmtId="49" fontId="56" fillId="4" borderId="80" xfId="0" applyNumberFormat="1" applyFont="1" applyFill="1" applyBorder="1" applyAlignment="1" applyProtection="1">
      <alignment horizontal="justify" vertical="center" wrapText="1"/>
      <protection locked="0"/>
    </xf>
    <xf numFmtId="49" fontId="56" fillId="4" borderId="3" xfId="0" applyNumberFormat="1" applyFont="1" applyFill="1" applyBorder="1" applyAlignment="1" applyProtection="1">
      <alignment horizontal="justify" vertical="center" wrapText="1"/>
      <protection locked="0"/>
    </xf>
    <xf numFmtId="49" fontId="56" fillId="4" borderId="81" xfId="0" applyNumberFormat="1" applyFont="1" applyFill="1" applyBorder="1" applyAlignment="1" applyProtection="1">
      <alignment horizontal="justify" vertical="center" wrapText="1"/>
      <protection locked="0"/>
    </xf>
    <xf numFmtId="49" fontId="56" fillId="4" borderId="4" xfId="0" applyNumberFormat="1" applyFont="1" applyFill="1" applyBorder="1" applyAlignment="1" applyProtection="1">
      <alignment horizontal="justify" vertical="center" wrapText="1"/>
      <protection locked="0"/>
    </xf>
    <xf numFmtId="49" fontId="56" fillId="4" borderId="82" xfId="0" applyNumberFormat="1" applyFont="1" applyFill="1" applyBorder="1" applyAlignment="1" applyProtection="1">
      <alignment horizontal="justify" vertical="center" wrapText="1"/>
      <protection locked="0"/>
    </xf>
    <xf numFmtId="0" fontId="48" fillId="0" borderId="21" xfId="0" applyFont="1" applyBorder="1" applyAlignment="1" applyProtection="1">
      <alignment horizontal="justify" vertical="center" wrapText="1"/>
      <protection locked="0"/>
    </xf>
    <xf numFmtId="0" fontId="48" fillId="0" borderId="1" xfId="0" applyFont="1" applyBorder="1" applyAlignment="1" applyProtection="1">
      <alignment horizontal="justify" vertical="center"/>
      <protection locked="0"/>
    </xf>
    <xf numFmtId="0" fontId="48" fillId="0" borderId="22" xfId="0" applyFont="1" applyBorder="1" applyAlignment="1" applyProtection="1">
      <alignment horizontal="justify" vertical="center"/>
      <protection locked="0"/>
    </xf>
    <xf numFmtId="0" fontId="60" fillId="12" borderId="21" xfId="0" applyFont="1" applyFill="1" applyBorder="1" applyAlignment="1">
      <alignment horizontal="center" vertical="center" wrapText="1"/>
    </xf>
    <xf numFmtId="0" fontId="60" fillId="12" borderId="1" xfId="0" applyFont="1" applyFill="1" applyBorder="1" applyAlignment="1">
      <alignment horizontal="center" vertical="center" wrapText="1"/>
    </xf>
    <xf numFmtId="0" fontId="60" fillId="12" borderId="22" xfId="0" applyFont="1" applyFill="1" applyBorder="1" applyAlignment="1">
      <alignment horizontal="center" vertical="center" wrapText="1"/>
    </xf>
    <xf numFmtId="0" fontId="48" fillId="0" borderId="21" xfId="0" applyFont="1" applyFill="1" applyBorder="1" applyAlignment="1" applyProtection="1">
      <alignment horizontal="justify" vertical="center" wrapText="1"/>
      <protection locked="0"/>
    </xf>
    <xf numFmtId="0" fontId="48" fillId="0" borderId="1" xfId="0" applyFont="1" applyFill="1" applyBorder="1" applyAlignment="1" applyProtection="1">
      <alignment horizontal="justify" vertical="center"/>
      <protection locked="0"/>
    </xf>
    <xf numFmtId="0" fontId="48" fillId="0" borderId="22" xfId="0" applyFont="1" applyFill="1" applyBorder="1" applyAlignment="1" applyProtection="1">
      <alignment horizontal="justify" vertical="center"/>
      <protection locked="0"/>
    </xf>
    <xf numFmtId="0" fontId="0" fillId="0" borderId="69" xfId="0" applyBorder="1" applyAlignment="1">
      <alignment horizontal="center"/>
    </xf>
    <xf numFmtId="0" fontId="58" fillId="0" borderId="1" xfId="0" applyFont="1" applyBorder="1" applyAlignment="1">
      <alignment horizontal="justify"/>
    </xf>
  </cellXfs>
  <cellStyles count="5">
    <cellStyle name="Normal" xfId="0" builtinId="0"/>
    <cellStyle name="Normal - Style1 2" xfId="3" xr:uid="{00000000-0005-0000-0000-000001000000}"/>
    <cellStyle name="Normal 2" xfId="2" xr:uid="{00000000-0005-0000-0000-000002000000}"/>
    <cellStyle name="Normal 2 2" xfId="4" xr:uid="{00000000-0005-0000-0000-000003000000}"/>
    <cellStyle name="Porcentaje" xfId="1" builtinId="5"/>
  </cellStyles>
  <dxfs count="20">
    <dxf>
      <fill>
        <patternFill>
          <bgColor rgb="FFFF0000"/>
        </patternFill>
      </fill>
    </dxf>
    <dxf>
      <fill>
        <patternFill>
          <bgColor rgb="FFFF0000"/>
        </patternFill>
      </fill>
    </dxf>
    <dxf>
      <fill>
        <patternFill>
          <bgColor rgb="FFFFFF00"/>
        </patternFill>
      </fill>
    </dxf>
    <dxf>
      <fill>
        <patternFill>
          <bgColor rgb="FF92D050"/>
        </patternFill>
      </fill>
    </dxf>
    <dxf>
      <fill>
        <patternFill>
          <bgColor rgb="FFFF0000"/>
        </patternFill>
      </fill>
    </dxf>
    <dxf>
      <fill>
        <patternFill>
          <bgColor rgb="FFFFFF00"/>
        </patternFill>
      </fill>
    </dxf>
    <dxf>
      <fill>
        <patternFill>
          <bgColor rgb="FF00B050"/>
        </patternFill>
      </fill>
    </dxf>
    <dxf>
      <fill>
        <patternFill>
          <bgColor rgb="FFFFFF00"/>
        </patternFill>
      </fill>
    </dxf>
    <dxf>
      <fill>
        <patternFill>
          <bgColor rgb="FF92D050"/>
        </patternFill>
      </fill>
    </dxf>
    <dxf>
      <fill>
        <patternFill>
          <bgColor rgb="FF00B050"/>
        </patternFill>
      </fill>
    </dxf>
    <dxf>
      <fill>
        <patternFill>
          <bgColor rgb="FFFF0000"/>
        </patternFill>
      </fill>
    </dxf>
    <dxf>
      <fill>
        <patternFill>
          <bgColor rgb="FFFFFF00"/>
        </patternFill>
      </fill>
    </dxf>
    <dxf>
      <fill>
        <patternFill>
          <bgColor rgb="FF00B050"/>
        </patternFill>
      </fill>
    </dxf>
    <dxf>
      <fill>
        <patternFill>
          <bgColor rgb="FFFFFF00"/>
        </patternFill>
      </fill>
    </dxf>
    <dxf>
      <fill>
        <patternFill>
          <bgColor rgb="FFFF0000"/>
        </patternFill>
      </fill>
    </dxf>
    <dxf>
      <fill>
        <patternFill>
          <bgColor rgb="FFFF0000"/>
        </patternFill>
      </fill>
    </dxf>
    <dxf>
      <fill>
        <patternFill>
          <bgColor rgb="FFFFFF00"/>
        </patternFill>
      </fill>
    </dxf>
    <dxf>
      <fill>
        <patternFill>
          <bgColor rgb="FFFF0000"/>
        </patternFill>
      </fill>
    </dxf>
    <dxf>
      <fill>
        <patternFill>
          <bgColor rgb="FFFFFF00"/>
        </patternFill>
      </fill>
    </dxf>
    <dxf>
      <fill>
        <patternFill>
          <bgColor rgb="FF00B050"/>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tyles" Target="styles.xml"/><Relationship Id="rId3" Type="http://schemas.openxmlformats.org/officeDocument/2006/relationships/worksheet" Target="worksheets/sheet3.xml"/><Relationship Id="rId7"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externalLink" Target="externalLinks/externalLink1.xml"/><Relationship Id="rId5" Type="http://schemas.openxmlformats.org/officeDocument/2006/relationships/worksheet" Target="worksheets/sheet5.xml"/><Relationship Id="rId10" Type="http://schemas.openxmlformats.org/officeDocument/2006/relationships/calcChain" Target="calcChain.xml"/><Relationship Id="rId4" Type="http://schemas.openxmlformats.org/officeDocument/2006/relationships/worksheet" Target="worksheets/sheet4.xml"/><Relationship Id="rId9" Type="http://schemas.openxmlformats.org/officeDocument/2006/relationships/sharedStrings" Target="sharedStrings.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_rels/drawing2.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editAs="oneCell">
    <xdr:from>
      <xdr:col>5</xdr:col>
      <xdr:colOff>1050132</xdr:colOff>
      <xdr:row>0</xdr:row>
      <xdr:rowOff>66818</xdr:rowOff>
    </xdr:from>
    <xdr:to>
      <xdr:col>7</xdr:col>
      <xdr:colOff>726282</xdr:colOff>
      <xdr:row>12</xdr:row>
      <xdr:rowOff>1160</xdr:rowOff>
    </xdr:to>
    <xdr:pic>
      <xdr:nvPicPr>
        <xdr:cNvPr id="2" name="Imagen 1">
          <a:extLst>
            <a:ext uri="{FF2B5EF4-FFF2-40B4-BE49-F238E27FC236}">
              <a16:creationId xmlns:a16="http://schemas.microsoft.com/office/drawing/2014/main" id="{00000000-0008-0000-0600-000003000000}"/>
            </a:ext>
          </a:extLst>
        </xdr:cNvPr>
        <xdr:cNvPicPr>
          <a:picLocks noChangeAspect="1"/>
        </xdr:cNvPicPr>
      </xdr:nvPicPr>
      <xdr:blipFill>
        <a:blip xmlns:r="http://schemas.openxmlformats.org/officeDocument/2006/relationships" r:embed="rId1"/>
        <a:stretch>
          <a:fillRect/>
        </a:stretch>
      </xdr:blipFill>
      <xdr:spPr>
        <a:xfrm>
          <a:off x="7169945" y="66818"/>
          <a:ext cx="3676650" cy="2338244"/>
        </a:xfrm>
        <a:prstGeom prst="rect">
          <a:avLst/>
        </a:prstGeom>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4</xdr:col>
      <xdr:colOff>281667</xdr:colOff>
      <xdr:row>7</xdr:row>
      <xdr:rowOff>102768</xdr:rowOff>
    </xdr:from>
    <xdr:to>
      <xdr:col>6</xdr:col>
      <xdr:colOff>595313</xdr:colOff>
      <xdr:row>14</xdr:row>
      <xdr:rowOff>55289</xdr:rowOff>
    </xdr:to>
    <xdr:pic>
      <xdr:nvPicPr>
        <xdr:cNvPr id="4" name="Imagen 3">
          <a:extLst>
            <a:ext uri="{FF2B5EF4-FFF2-40B4-BE49-F238E27FC236}">
              <a16:creationId xmlns:a16="http://schemas.microsoft.com/office/drawing/2014/main" id="{00000000-0008-0000-0800-000003000000}"/>
            </a:ext>
          </a:extLst>
        </xdr:cNvPr>
        <xdr:cNvPicPr>
          <a:picLocks noChangeAspect="1"/>
        </xdr:cNvPicPr>
      </xdr:nvPicPr>
      <xdr:blipFill>
        <a:blip xmlns:r="http://schemas.openxmlformats.org/officeDocument/2006/relationships" r:embed="rId1"/>
        <a:stretch>
          <a:fillRect/>
        </a:stretch>
      </xdr:blipFill>
      <xdr:spPr>
        <a:xfrm>
          <a:off x="4567917" y="2037534"/>
          <a:ext cx="3959935" cy="2348654"/>
        </a:xfrm>
        <a:prstGeom prst="rect">
          <a:avLst/>
        </a:prstGeom>
      </xdr:spPr>
    </xdr:pic>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Users/juanimac/Downloads/Users/macos/Library/Containers/com.microsoft.Excel/Data/Documents/C:/Users/dell/Desktop/cesar/HISTORICOS/2020-04-22_Formato_informe_sci_parametrizado_final.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Analisis de Resultados"/>
    </sheetNames>
    <sheetDataSet>
      <sheetData sheetId="0" refreshError="1"/>
    </sheetDataSet>
  </externalBook>
</externalLink>
</file>

<file path=xl/theme/theme1.xml><?xml version="1.0" encoding="utf-8"?>
<a:theme xmlns:a="http://schemas.openxmlformats.org/drawingml/2006/main" name="Tema de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2.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I54"/>
  <sheetViews>
    <sheetView zoomScale="150" zoomScaleNormal="140" workbookViewId="0">
      <selection activeCell="B2" sqref="B2:H2"/>
    </sheetView>
  </sheetViews>
  <sheetFormatPr baseColWidth="10" defaultColWidth="0" defaultRowHeight="12.75" zeroHeight="1" x14ac:dyDescent="0.2"/>
  <cols>
    <col min="1" max="1" width="3.85546875" style="39" customWidth="1"/>
    <col min="2" max="2" width="15.28515625" style="39" customWidth="1"/>
    <col min="3" max="3" width="17.28515625" style="39" customWidth="1"/>
    <col min="4" max="4" width="28.42578125" style="39" customWidth="1"/>
    <col min="5" max="5" width="12.85546875" style="39" customWidth="1"/>
    <col min="6" max="6" width="47.140625" style="39" customWidth="1"/>
    <col min="7" max="7" width="21.42578125" style="39" customWidth="1"/>
    <col min="8" max="8" width="6.42578125" style="39" customWidth="1"/>
    <col min="9" max="9" width="2.42578125" style="39" customWidth="1"/>
    <col min="10" max="16384" width="11.42578125" style="39" hidden="1"/>
  </cols>
  <sheetData>
    <row r="1" spans="2:8" ht="13.5" thickBot="1" x14ac:dyDescent="0.25"/>
    <row r="2" spans="2:8" ht="73.5" customHeight="1" x14ac:dyDescent="0.2">
      <c r="B2" s="187" t="s">
        <v>0</v>
      </c>
      <c r="C2" s="188"/>
      <c r="D2" s="188"/>
      <c r="E2" s="188"/>
      <c r="F2" s="188"/>
      <c r="G2" s="188"/>
      <c r="H2" s="189"/>
    </row>
    <row r="3" spans="2:8" ht="65.25" customHeight="1" x14ac:dyDescent="0.2">
      <c r="B3" s="190" t="s">
        <v>1</v>
      </c>
      <c r="C3" s="191"/>
      <c r="D3" s="191"/>
      <c r="E3" s="191"/>
      <c r="F3" s="191"/>
      <c r="G3" s="191"/>
      <c r="H3" s="192"/>
    </row>
    <row r="4" spans="2:8" ht="82.5" customHeight="1" x14ac:dyDescent="0.2">
      <c r="B4" s="190"/>
      <c r="C4" s="191"/>
      <c r="D4" s="191"/>
      <c r="E4" s="191"/>
      <c r="F4" s="191"/>
      <c r="G4" s="191"/>
      <c r="H4" s="192"/>
    </row>
    <row r="5" spans="2:8" ht="21.75" customHeight="1" x14ac:dyDescent="0.2">
      <c r="B5" s="193" t="s">
        <v>2</v>
      </c>
      <c r="C5" s="194"/>
      <c r="D5" s="194"/>
      <c r="E5" s="194"/>
      <c r="F5" s="194"/>
      <c r="G5" s="194"/>
      <c r="H5" s="195"/>
    </row>
    <row r="6" spans="2:8" ht="42" customHeight="1" x14ac:dyDescent="0.2">
      <c r="B6" s="196" t="s">
        <v>3</v>
      </c>
      <c r="C6" s="197"/>
      <c r="D6" s="197"/>
      <c r="E6" s="197"/>
      <c r="F6" s="197"/>
      <c r="G6" s="197"/>
      <c r="H6" s="198"/>
    </row>
    <row r="7" spans="2:8" ht="14.25" customHeight="1" x14ac:dyDescent="0.2">
      <c r="B7" s="196"/>
      <c r="C7" s="197"/>
      <c r="D7" s="197"/>
      <c r="E7" s="197"/>
      <c r="F7" s="197"/>
      <c r="G7" s="197"/>
      <c r="H7" s="198"/>
    </row>
    <row r="8" spans="2:8" ht="12.75" customHeight="1" thickBot="1" x14ac:dyDescent="0.25">
      <c r="B8" s="51"/>
      <c r="C8" s="45"/>
      <c r="D8" s="61"/>
      <c r="E8" s="62"/>
      <c r="F8" s="62"/>
      <c r="G8" s="59"/>
      <c r="H8" s="60"/>
    </row>
    <row r="9" spans="2:8" ht="21" customHeight="1" thickTop="1" x14ac:dyDescent="0.2">
      <c r="B9" s="51"/>
      <c r="C9" s="199" t="s">
        <v>4</v>
      </c>
      <c r="D9" s="200"/>
      <c r="E9" s="201" t="s">
        <v>5</v>
      </c>
      <c r="F9" s="202"/>
      <c r="G9" s="45"/>
      <c r="H9" s="53"/>
    </row>
    <row r="10" spans="2:8" ht="37.5" customHeight="1" x14ac:dyDescent="0.2">
      <c r="B10" s="51"/>
      <c r="C10" s="203" t="s">
        <v>6</v>
      </c>
      <c r="D10" s="204"/>
      <c r="E10" s="205" t="s">
        <v>7</v>
      </c>
      <c r="F10" s="206"/>
      <c r="G10" s="45"/>
      <c r="H10" s="53"/>
    </row>
    <row r="11" spans="2:8" ht="39.75" customHeight="1" x14ac:dyDescent="0.2">
      <c r="B11" s="51"/>
      <c r="C11" s="207" t="s">
        <v>8</v>
      </c>
      <c r="D11" s="208"/>
      <c r="E11" s="209" t="s">
        <v>9</v>
      </c>
      <c r="F11" s="210"/>
      <c r="G11" s="45"/>
      <c r="H11" s="53"/>
    </row>
    <row r="12" spans="2:8" ht="59.25" customHeight="1" x14ac:dyDescent="0.2">
      <c r="B12" s="51"/>
      <c r="C12" s="207" t="s">
        <v>10</v>
      </c>
      <c r="D12" s="208"/>
      <c r="E12" s="211" t="s">
        <v>11</v>
      </c>
      <c r="F12" s="212"/>
      <c r="G12" s="45"/>
      <c r="H12" s="53"/>
    </row>
    <row r="13" spans="2:8" ht="33.75" customHeight="1" x14ac:dyDescent="0.2">
      <c r="B13" s="51"/>
      <c r="C13" s="217" t="s">
        <v>12</v>
      </c>
      <c r="D13" s="218"/>
      <c r="E13" s="209" t="s">
        <v>13</v>
      </c>
      <c r="F13" s="210"/>
      <c r="G13" s="45"/>
      <c r="H13" s="53"/>
    </row>
    <row r="14" spans="2:8" ht="19.5" customHeight="1" x14ac:dyDescent="0.2">
      <c r="B14" s="51"/>
      <c r="C14" s="57"/>
      <c r="D14" s="57"/>
      <c r="E14" s="58"/>
      <c r="F14" s="58"/>
      <c r="G14" s="45"/>
      <c r="H14" s="53"/>
    </row>
    <row r="15" spans="2:8" ht="37.5" customHeight="1" thickBot="1" x14ac:dyDescent="0.25">
      <c r="B15" s="213" t="s">
        <v>14</v>
      </c>
      <c r="C15" s="214"/>
      <c r="D15" s="214"/>
      <c r="E15" s="214"/>
      <c r="F15" s="214"/>
      <c r="G15" s="214"/>
      <c r="H15" s="215"/>
    </row>
    <row r="16" spans="2:8" ht="27.75" customHeight="1" thickBot="1" x14ac:dyDescent="0.25">
      <c r="B16" s="51"/>
      <c r="C16" s="219" t="s">
        <v>15</v>
      </c>
      <c r="D16" s="220"/>
      <c r="E16" s="220" t="s">
        <v>16</v>
      </c>
      <c r="F16" s="231"/>
      <c r="G16" s="45"/>
      <c r="H16" s="53"/>
    </row>
    <row r="17" spans="2:8" ht="27.75" customHeight="1" x14ac:dyDescent="0.2">
      <c r="B17" s="51"/>
      <c r="C17" s="232" t="s">
        <v>17</v>
      </c>
      <c r="D17" s="233"/>
      <c r="E17" s="234" t="s">
        <v>18</v>
      </c>
      <c r="F17" s="235"/>
      <c r="G17" s="80"/>
      <c r="H17" s="53"/>
    </row>
    <row r="18" spans="2:8" ht="41.25" customHeight="1" x14ac:dyDescent="0.2">
      <c r="B18" s="51"/>
      <c r="C18" s="221" t="s">
        <v>19</v>
      </c>
      <c r="D18" s="222"/>
      <c r="E18" s="223" t="s">
        <v>20</v>
      </c>
      <c r="F18" s="224"/>
      <c r="G18" s="81"/>
      <c r="H18" s="53"/>
    </row>
    <row r="19" spans="2:8" ht="37.5" customHeight="1" thickBot="1" x14ac:dyDescent="0.25">
      <c r="B19" s="51"/>
      <c r="C19" s="225" t="s">
        <v>21</v>
      </c>
      <c r="D19" s="226"/>
      <c r="E19" s="227" t="s">
        <v>22</v>
      </c>
      <c r="F19" s="228"/>
      <c r="G19" s="81"/>
      <c r="H19" s="53"/>
    </row>
    <row r="20" spans="2:8" ht="11.25" customHeight="1" x14ac:dyDescent="0.2">
      <c r="B20" s="46"/>
      <c r="C20" s="47"/>
      <c r="D20" s="47"/>
      <c r="E20" s="47"/>
      <c r="F20" s="47"/>
      <c r="G20" s="47"/>
      <c r="H20" s="48"/>
    </row>
    <row r="21" spans="2:8" ht="14.25" customHeight="1" x14ac:dyDescent="0.2">
      <c r="B21" s="49"/>
      <c r="C21" s="229"/>
      <c r="D21" s="229"/>
      <c r="E21" s="230"/>
      <c r="F21" s="230"/>
      <c r="G21" s="230"/>
      <c r="H21" s="50"/>
    </row>
    <row r="22" spans="2:8" ht="36" customHeight="1" x14ac:dyDescent="0.2">
      <c r="B22" s="213" t="s">
        <v>23</v>
      </c>
      <c r="C22" s="214"/>
      <c r="D22" s="214"/>
      <c r="E22" s="214"/>
      <c r="F22" s="214"/>
      <c r="G22" s="214"/>
      <c r="H22" s="215"/>
    </row>
    <row r="23" spans="2:8" ht="13.5" x14ac:dyDescent="0.2">
      <c r="B23" s="51"/>
      <c r="C23" s="52"/>
      <c r="D23" s="52"/>
      <c r="E23" s="216"/>
      <c r="F23" s="216"/>
      <c r="G23" s="45"/>
      <c r="H23" s="53"/>
    </row>
    <row r="24" spans="2:8" ht="13.5" thickBot="1" x14ac:dyDescent="0.25">
      <c r="B24" s="54"/>
      <c r="C24" s="55"/>
      <c r="D24" s="55"/>
      <c r="E24" s="55"/>
      <c r="F24" s="55"/>
      <c r="G24" s="55"/>
      <c r="H24" s="56"/>
    </row>
    <row r="25" spans="2:8" x14ac:dyDescent="0.2"/>
    <row r="26" spans="2:8" ht="29.25" customHeight="1" x14ac:dyDescent="0.2"/>
    <row r="27" spans="2:8" ht="26.25" customHeight="1" x14ac:dyDescent="0.2"/>
    <row r="28" spans="2:8" ht="43.5" customHeight="1" x14ac:dyDescent="0.2"/>
    <row r="29" spans="2:8" ht="53.25" customHeight="1" x14ac:dyDescent="0.2"/>
    <row r="30" spans="2:8" x14ac:dyDescent="0.2"/>
    <row r="31" spans="2:8" x14ac:dyDescent="0.2"/>
    <row r="32" spans="2:8" x14ac:dyDescent="0.2"/>
    <row r="33" x14ac:dyDescent="0.2"/>
    <row r="34" x14ac:dyDescent="0.2"/>
    <row r="35" x14ac:dyDescent="0.2"/>
    <row r="36" ht="12.75" customHeight="1" x14ac:dyDescent="0.2"/>
    <row r="37" ht="12.75" customHeight="1" x14ac:dyDescent="0.2"/>
    <row r="38" ht="12.75" customHeight="1" x14ac:dyDescent="0.2"/>
    <row r="39" ht="12.75" customHeight="1" x14ac:dyDescent="0.2"/>
    <row r="40" ht="12.75" customHeight="1" x14ac:dyDescent="0.2"/>
    <row r="41" ht="12.75" customHeight="1" x14ac:dyDescent="0.2"/>
    <row r="42" ht="12.75" customHeight="1" x14ac:dyDescent="0.2"/>
    <row r="43" ht="12.75" customHeight="1" x14ac:dyDescent="0.2"/>
    <row r="44" ht="12.75" customHeight="1" x14ac:dyDescent="0.2"/>
    <row r="45" ht="12.75" customHeight="1" x14ac:dyDescent="0.2"/>
    <row r="46" ht="12.75" customHeight="1" x14ac:dyDescent="0.2"/>
    <row r="47" ht="12.75" customHeight="1" x14ac:dyDescent="0.2"/>
    <row r="48" x14ac:dyDescent="0.2"/>
    <row r="52" x14ac:dyDescent="0.2"/>
    <row r="54" x14ac:dyDescent="0.2"/>
  </sheetData>
  <sheetProtection algorithmName="SHA-512" hashValue="t7sIeOvFa2bhukBsHVcHmO5gG9cifT20ZR8W/o5PL1FLs7w8K+KkEm6wLVbMVfYFM8W9luBRuNKu+qdhAWPM7w==" saltValue="H/shNuEdnFDauevCofk8Sw==" spinCount="100000" sheet="1" objects="1" scenarios="1"/>
  <mergeCells count="27">
    <mergeCell ref="B22:H22"/>
    <mergeCell ref="E23:F23"/>
    <mergeCell ref="C13:D13"/>
    <mergeCell ref="E13:F13"/>
    <mergeCell ref="C16:D16"/>
    <mergeCell ref="C18:D18"/>
    <mergeCell ref="E18:F18"/>
    <mergeCell ref="C19:D19"/>
    <mergeCell ref="E19:F19"/>
    <mergeCell ref="C21:D21"/>
    <mergeCell ref="E21:G21"/>
    <mergeCell ref="B15:H15"/>
    <mergeCell ref="E16:F16"/>
    <mergeCell ref="C17:D17"/>
    <mergeCell ref="E17:F17"/>
    <mergeCell ref="C10:D10"/>
    <mergeCell ref="E10:F10"/>
    <mergeCell ref="C11:D11"/>
    <mergeCell ref="E11:F11"/>
    <mergeCell ref="C12:D12"/>
    <mergeCell ref="E12:F12"/>
    <mergeCell ref="B2:H2"/>
    <mergeCell ref="B3:H4"/>
    <mergeCell ref="B5:H5"/>
    <mergeCell ref="B6:H7"/>
    <mergeCell ref="C9:D9"/>
    <mergeCell ref="E9:F9"/>
  </mergeCells>
  <pageMargins left="0.7" right="0.7" top="0.75" bottom="0.75" header="0.3" footer="0.3"/>
  <pageSetup paperSize="9" orientation="portrait"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pageSetUpPr fitToPage="1"/>
  </sheetPr>
  <dimension ref="A1:AF59"/>
  <sheetViews>
    <sheetView showGridLines="0" topLeftCell="B1" zoomScale="150" zoomScaleNormal="150" workbookViewId="0">
      <selection activeCell="G58" sqref="G58"/>
    </sheetView>
  </sheetViews>
  <sheetFormatPr baseColWidth="10" defaultColWidth="11.42578125" defaultRowHeight="16.5" x14ac:dyDescent="0.3"/>
  <cols>
    <col min="1" max="1" width="3" style="41" hidden="1" customWidth="1"/>
    <col min="2" max="2" width="9.42578125" style="41" customWidth="1"/>
    <col min="3" max="3" width="25.42578125" style="41" customWidth="1"/>
    <col min="4" max="4" width="41.7109375" style="41" customWidth="1"/>
    <col min="5" max="5" width="10.140625" style="64" customWidth="1"/>
    <col min="6" max="6" width="44.42578125" style="140" customWidth="1"/>
    <col min="7" max="7" width="15.42578125" style="41" customWidth="1"/>
    <col min="8" max="8" width="43" style="144" customWidth="1"/>
    <col min="9" max="9" width="36.42578125" style="41" customWidth="1"/>
    <col min="10" max="12" width="11.42578125" style="69" customWidth="1"/>
    <col min="13" max="24" width="11.42578125" style="41" customWidth="1"/>
    <col min="25" max="16384" width="11.42578125" style="41"/>
  </cols>
  <sheetData>
    <row r="1" spans="1:32" x14ac:dyDescent="0.3">
      <c r="B1" s="40"/>
      <c r="C1" s="40"/>
      <c r="D1" s="40"/>
      <c r="E1" s="63"/>
      <c r="F1" s="134"/>
      <c r="G1" s="40"/>
      <c r="H1" s="141"/>
      <c r="I1" s="40"/>
      <c r="J1" s="65"/>
      <c r="K1" s="65"/>
      <c r="L1" s="66"/>
      <c r="M1" s="40"/>
      <c r="N1" s="40"/>
      <c r="O1" s="40"/>
      <c r="P1" s="40"/>
      <c r="Q1" s="40"/>
      <c r="R1" s="40"/>
      <c r="S1" s="40"/>
      <c r="T1" s="40"/>
      <c r="U1" s="40"/>
      <c r="V1" s="40"/>
      <c r="W1" s="40"/>
      <c r="X1" s="40"/>
    </row>
    <row r="2" spans="1:32" x14ac:dyDescent="0.3">
      <c r="B2" s="40"/>
      <c r="C2" s="40"/>
      <c r="D2" s="40"/>
      <c r="E2" s="63"/>
      <c r="F2" s="134"/>
      <c r="G2" s="40"/>
      <c r="H2" s="141"/>
      <c r="I2" s="40"/>
      <c r="J2" s="65"/>
      <c r="K2" s="65"/>
      <c r="L2" s="66"/>
      <c r="M2" s="40"/>
      <c r="N2" s="40"/>
      <c r="O2" s="40"/>
      <c r="P2" s="40"/>
      <c r="Q2" s="40"/>
      <c r="R2" s="40"/>
      <c r="S2" s="40"/>
      <c r="T2" s="40"/>
      <c r="U2" s="40"/>
      <c r="V2" s="40"/>
      <c r="W2" s="40"/>
      <c r="X2" s="40"/>
    </row>
    <row r="3" spans="1:32" x14ac:dyDescent="0.3">
      <c r="B3" s="40"/>
      <c r="C3" s="40"/>
      <c r="D3" s="40"/>
      <c r="E3" s="63"/>
      <c r="F3" s="134"/>
      <c r="G3" s="40"/>
      <c r="H3" s="141"/>
      <c r="I3" s="40"/>
      <c r="J3" s="65"/>
      <c r="K3" s="65"/>
      <c r="L3" s="66"/>
      <c r="M3" s="40"/>
      <c r="N3" s="40"/>
      <c r="O3" s="40"/>
      <c r="P3" s="40"/>
      <c r="Q3" s="40"/>
      <c r="R3" s="40"/>
      <c r="S3" s="40"/>
      <c r="T3" s="40"/>
      <c r="U3" s="40"/>
      <c r="V3" s="40"/>
      <c r="W3" s="40"/>
      <c r="X3" s="40"/>
    </row>
    <row r="4" spans="1:32" x14ac:dyDescent="0.3">
      <c r="B4" s="40"/>
      <c r="C4" s="40"/>
      <c r="D4" s="40"/>
      <c r="E4" s="63"/>
      <c r="F4" s="134"/>
      <c r="G4" s="40"/>
      <c r="H4" s="141"/>
      <c r="I4" s="40"/>
      <c r="J4" s="65"/>
      <c r="K4" s="65"/>
      <c r="L4" s="66"/>
      <c r="M4" s="40"/>
      <c r="N4" s="40"/>
      <c r="O4" s="40"/>
      <c r="P4" s="40"/>
      <c r="Q4" s="40"/>
      <c r="R4" s="40"/>
      <c r="S4" s="40"/>
      <c r="T4" s="40"/>
      <c r="U4" s="40"/>
      <c r="V4" s="40"/>
      <c r="W4" s="40"/>
      <c r="X4" s="40"/>
    </row>
    <row r="5" spans="1:32" x14ac:dyDescent="0.3">
      <c r="B5" s="40"/>
      <c r="C5" s="40"/>
      <c r="D5" s="40"/>
      <c r="E5" s="63"/>
      <c r="F5" s="134"/>
      <c r="G5" s="40"/>
      <c r="H5" s="141"/>
      <c r="I5" s="40"/>
      <c r="J5" s="65"/>
      <c r="K5" s="65"/>
      <c r="L5" s="66"/>
      <c r="M5" s="40"/>
      <c r="N5" s="40"/>
      <c r="O5" s="40"/>
      <c r="P5" s="40"/>
      <c r="Q5" s="40"/>
      <c r="R5" s="40"/>
      <c r="S5" s="40"/>
      <c r="T5" s="40"/>
      <c r="U5" s="40"/>
      <c r="V5" s="40"/>
      <c r="W5" s="40"/>
      <c r="X5" s="40"/>
    </row>
    <row r="6" spans="1:32" x14ac:dyDescent="0.3">
      <c r="B6" s="40"/>
      <c r="C6" s="40"/>
      <c r="D6" s="40"/>
      <c r="E6" s="63"/>
      <c r="F6" s="134"/>
      <c r="G6" s="40"/>
      <c r="H6" s="141"/>
      <c r="I6" s="40"/>
      <c r="J6" s="65"/>
      <c r="K6" s="65"/>
      <c r="L6" s="66"/>
      <c r="M6" s="40"/>
      <c r="N6" s="40"/>
      <c r="O6" s="40"/>
      <c r="P6" s="40"/>
      <c r="Q6" s="40"/>
      <c r="R6" s="40"/>
      <c r="S6" s="40"/>
      <c r="T6" s="40"/>
      <c r="U6" s="40"/>
      <c r="V6" s="40"/>
      <c r="W6" s="40"/>
      <c r="X6" s="40"/>
    </row>
    <row r="7" spans="1:32" x14ac:dyDescent="0.3">
      <c r="B7" s="40"/>
      <c r="C7" s="40"/>
      <c r="D7" s="40"/>
      <c r="E7" s="63"/>
      <c r="F7" s="134"/>
      <c r="G7" s="40"/>
      <c r="H7" s="141"/>
      <c r="I7" s="40"/>
      <c r="J7" s="65"/>
      <c r="K7" s="65"/>
      <c r="L7" s="66"/>
      <c r="M7" s="40"/>
      <c r="N7" s="40"/>
      <c r="O7" s="40"/>
      <c r="P7" s="40"/>
      <c r="Q7" s="40"/>
      <c r="R7" s="40"/>
      <c r="S7" s="40"/>
      <c r="T7" s="40"/>
      <c r="U7" s="40"/>
      <c r="V7" s="40"/>
      <c r="W7" s="40"/>
      <c r="X7" s="40"/>
    </row>
    <row r="8" spans="1:32" x14ac:dyDescent="0.3">
      <c r="B8" s="40"/>
      <c r="C8" s="40"/>
      <c r="D8" s="40"/>
      <c r="E8" s="63"/>
      <c r="F8" s="134"/>
      <c r="G8" s="40"/>
      <c r="H8" s="141"/>
      <c r="I8" s="40"/>
      <c r="J8" s="65"/>
      <c r="K8" s="65"/>
      <c r="L8" s="66"/>
      <c r="M8" s="40"/>
      <c r="N8" s="40"/>
      <c r="O8" s="40"/>
      <c r="P8" s="40"/>
      <c r="Q8" s="40"/>
      <c r="R8" s="40"/>
      <c r="S8" s="40"/>
      <c r="T8" s="40"/>
      <c r="U8" s="40"/>
      <c r="V8" s="40"/>
      <c r="W8" s="40"/>
      <c r="X8" s="40"/>
    </row>
    <row r="9" spans="1:32" x14ac:dyDescent="0.3">
      <c r="B9" s="40"/>
      <c r="C9" s="40"/>
      <c r="D9" s="40"/>
      <c r="E9" s="63"/>
      <c r="F9" s="134"/>
      <c r="G9" s="40"/>
      <c r="H9" s="141"/>
      <c r="I9" s="40"/>
      <c r="J9" s="65"/>
      <c r="K9" s="65"/>
      <c r="L9" s="66"/>
      <c r="M9" s="40"/>
      <c r="N9" s="40"/>
      <c r="O9" s="40"/>
      <c r="P9" s="40"/>
      <c r="Q9" s="40"/>
      <c r="R9" s="40"/>
      <c r="S9" s="40"/>
      <c r="T9" s="40"/>
      <c r="U9" s="40"/>
      <c r="V9" s="40"/>
      <c r="W9" s="40"/>
      <c r="X9" s="40"/>
    </row>
    <row r="10" spans="1:32" x14ac:dyDescent="0.3">
      <c r="B10" s="40"/>
      <c r="C10" s="40"/>
      <c r="D10" s="40"/>
      <c r="E10" s="63"/>
      <c r="F10" s="134"/>
      <c r="G10" s="40"/>
      <c r="H10" s="141"/>
      <c r="I10" s="40"/>
      <c r="J10" s="65"/>
      <c r="K10" s="65"/>
      <c r="L10" s="66"/>
      <c r="M10" s="40"/>
      <c r="N10" s="40"/>
      <c r="O10" s="40"/>
      <c r="P10" s="40"/>
      <c r="Q10" s="40"/>
      <c r="R10" s="40"/>
      <c r="S10" s="40"/>
      <c r="T10" s="40"/>
      <c r="U10" s="40"/>
      <c r="V10" s="40"/>
      <c r="W10" s="40"/>
      <c r="X10" s="40"/>
    </row>
    <row r="11" spans="1:32" x14ac:dyDescent="0.3">
      <c r="B11" s="40"/>
      <c r="C11" s="40"/>
      <c r="D11" s="40"/>
      <c r="E11" s="63"/>
      <c r="F11" s="134"/>
      <c r="G11" s="40"/>
      <c r="H11" s="141"/>
      <c r="I11" s="40"/>
      <c r="J11" s="65"/>
      <c r="K11" s="65"/>
      <c r="L11" s="66"/>
      <c r="M11" s="40"/>
      <c r="N11" s="40"/>
      <c r="O11" s="40"/>
      <c r="P11" s="40"/>
      <c r="Q11" s="40"/>
      <c r="R11" s="40"/>
      <c r="S11" s="40"/>
      <c r="T11" s="40"/>
      <c r="U11" s="40"/>
      <c r="V11" s="40"/>
      <c r="W11" s="40"/>
      <c r="X11" s="40"/>
    </row>
    <row r="12" spans="1:32" ht="3.95" customHeight="1" x14ac:dyDescent="0.3">
      <c r="B12" s="40"/>
      <c r="C12" s="40"/>
      <c r="D12" s="40"/>
      <c r="E12" s="63"/>
      <c r="F12" s="134"/>
      <c r="G12" s="40"/>
      <c r="H12" s="141"/>
      <c r="I12" s="40"/>
      <c r="J12" s="65"/>
      <c r="K12" s="65"/>
      <c r="L12" s="66"/>
      <c r="M12" s="40"/>
      <c r="N12" s="40"/>
      <c r="O12" s="40"/>
      <c r="P12" s="40"/>
      <c r="Q12" s="40"/>
      <c r="R12" s="40"/>
      <c r="S12" s="40"/>
      <c r="T12" s="40"/>
      <c r="U12" s="40"/>
      <c r="V12" s="40"/>
      <c r="W12" s="40"/>
      <c r="X12" s="40"/>
    </row>
    <row r="13" spans="1:32" x14ac:dyDescent="0.3">
      <c r="B13" s="40"/>
      <c r="C13" s="40"/>
      <c r="D13" s="40"/>
      <c r="E13" s="63"/>
      <c r="F13" s="134"/>
      <c r="G13" s="40"/>
      <c r="H13" s="141"/>
      <c r="I13" s="40"/>
      <c r="J13" s="65"/>
      <c r="K13" s="65"/>
      <c r="L13" s="66"/>
      <c r="M13" s="40"/>
      <c r="N13" s="40"/>
      <c r="O13" s="40"/>
      <c r="P13" s="40"/>
      <c r="Q13" s="40"/>
      <c r="R13" s="40"/>
      <c r="S13" s="40"/>
      <c r="T13" s="40"/>
      <c r="U13" s="40"/>
      <c r="V13" s="40"/>
      <c r="W13" s="40"/>
      <c r="X13" s="40"/>
    </row>
    <row r="14" spans="1:32" s="43" customFormat="1" ht="49.5" customHeight="1" x14ac:dyDescent="0.25">
      <c r="B14" s="267" t="s">
        <v>24</v>
      </c>
      <c r="C14" s="267"/>
      <c r="D14" s="267"/>
      <c r="E14" s="267"/>
      <c r="F14" s="267"/>
      <c r="G14" s="267"/>
      <c r="H14" s="267"/>
      <c r="I14" s="267"/>
      <c r="J14" s="67"/>
      <c r="K14" s="67"/>
      <c r="L14" s="68"/>
      <c r="M14" s="42"/>
      <c r="N14" s="42"/>
      <c r="O14" s="42"/>
      <c r="P14" s="42"/>
      <c r="Q14" s="42"/>
      <c r="R14" s="42"/>
      <c r="S14" s="42"/>
      <c r="T14" s="42"/>
      <c r="U14" s="42"/>
      <c r="V14" s="42"/>
      <c r="W14" s="42"/>
      <c r="X14" s="42"/>
      <c r="Y14" s="42"/>
      <c r="Z14" s="42"/>
      <c r="AA14" s="42"/>
      <c r="AB14" s="42"/>
      <c r="AC14" s="42"/>
      <c r="AD14" s="42"/>
      <c r="AE14" s="42"/>
      <c r="AF14" s="42"/>
    </row>
    <row r="15" spans="1:32" s="43" customFormat="1" ht="123.75" customHeight="1" thickBot="1" x14ac:dyDescent="0.3">
      <c r="B15" s="70" t="s">
        <v>25</v>
      </c>
      <c r="C15" s="70" t="s">
        <v>6</v>
      </c>
      <c r="D15" s="71" t="s">
        <v>8</v>
      </c>
      <c r="E15" s="72" t="s">
        <v>26</v>
      </c>
      <c r="F15" s="72" t="s">
        <v>27</v>
      </c>
      <c r="G15" s="72" t="s">
        <v>28</v>
      </c>
      <c r="H15" s="73" t="s">
        <v>29</v>
      </c>
      <c r="I15" s="72" t="s">
        <v>30</v>
      </c>
      <c r="J15" s="67"/>
      <c r="K15" s="67"/>
      <c r="L15" s="68"/>
      <c r="M15" s="42"/>
      <c r="N15" s="42"/>
      <c r="O15" s="42"/>
      <c r="P15" s="42"/>
      <c r="Q15" s="42"/>
      <c r="R15" s="42"/>
      <c r="S15" s="42"/>
      <c r="T15" s="42"/>
      <c r="U15" s="42"/>
      <c r="V15" s="42"/>
      <c r="W15" s="42"/>
      <c r="X15" s="42"/>
      <c r="Y15" s="42"/>
      <c r="Z15" s="42"/>
      <c r="AA15" s="42"/>
      <c r="AB15" s="42"/>
      <c r="AC15" s="42"/>
      <c r="AD15" s="42"/>
      <c r="AE15" s="42"/>
      <c r="AF15" s="42"/>
    </row>
    <row r="16" spans="1:32" s="43" customFormat="1" ht="89.1" customHeight="1" x14ac:dyDescent="0.25">
      <c r="A16" s="82" t="str">
        <f>1&amp;E16</f>
        <v>1a</v>
      </c>
      <c r="B16" s="278" t="s">
        <v>31</v>
      </c>
      <c r="C16" s="242" t="s">
        <v>32</v>
      </c>
      <c r="D16" s="275" t="s">
        <v>33</v>
      </c>
      <c r="E16" s="74" t="s">
        <v>34</v>
      </c>
      <c r="F16" s="135" t="s">
        <v>35</v>
      </c>
      <c r="G16" s="91" t="s">
        <v>38</v>
      </c>
      <c r="H16" s="132" t="s">
        <v>200</v>
      </c>
      <c r="I16" s="83" t="str">
        <f>+IF(G16="Si","Mantenimiento del control",IF(G16="En proceso","Oportunidad de mejora","Deficiencia de control"))</f>
        <v>Mantenimiento del control</v>
      </c>
      <c r="J16" s="84">
        <f t="shared" ref="J16:J27" si="0">+IF(G16="Si",20,IF(G16="En proceso",10,0))</f>
        <v>20</v>
      </c>
      <c r="K16" s="84">
        <v>0.123</v>
      </c>
      <c r="L16" s="84">
        <f>+J16+K16</f>
        <v>20.123000000000001</v>
      </c>
    </row>
    <row r="17" spans="1:32" s="43" customFormat="1" ht="66" x14ac:dyDescent="0.25">
      <c r="A17" s="82" t="str">
        <f t="shared" ref="A17:A27" si="1">1&amp;E17</f>
        <v>1b</v>
      </c>
      <c r="B17" s="279"/>
      <c r="C17" s="243"/>
      <c r="D17" s="276"/>
      <c r="E17" s="75" t="s">
        <v>36</v>
      </c>
      <c r="F17" s="136" t="s">
        <v>37</v>
      </c>
      <c r="G17" s="92" t="s">
        <v>38</v>
      </c>
      <c r="H17" s="146" t="s">
        <v>199</v>
      </c>
      <c r="I17" s="85" t="str">
        <f t="shared" ref="I17:I59" si="2">+IF(G17="Si","Mantenimiento del control",IF(G17="En proceso","Oportunidad de mejora","Deficiencia de control"))</f>
        <v>Mantenimiento del control</v>
      </c>
      <c r="J17" s="86">
        <f t="shared" si="0"/>
        <v>20</v>
      </c>
      <c r="K17" s="84">
        <v>0.1234</v>
      </c>
      <c r="L17" s="84">
        <f t="shared" ref="L17:L59" si="3">+J17+K17</f>
        <v>20.1234</v>
      </c>
    </row>
    <row r="18" spans="1:32" s="43" customFormat="1" ht="64.5" customHeight="1" x14ac:dyDescent="0.25">
      <c r="A18" s="82" t="str">
        <f t="shared" si="1"/>
        <v>1c</v>
      </c>
      <c r="B18" s="279"/>
      <c r="C18" s="243"/>
      <c r="D18" s="276"/>
      <c r="E18" s="75" t="s">
        <v>39</v>
      </c>
      <c r="F18" s="137" t="s">
        <v>40</v>
      </c>
      <c r="G18" s="93" t="s">
        <v>38</v>
      </c>
      <c r="H18" s="147" t="s">
        <v>201</v>
      </c>
      <c r="I18" s="87" t="str">
        <f t="shared" si="2"/>
        <v>Mantenimiento del control</v>
      </c>
      <c r="J18" s="86">
        <f t="shared" si="0"/>
        <v>20</v>
      </c>
      <c r="K18" s="84">
        <v>0.12345</v>
      </c>
      <c r="L18" s="84">
        <f t="shared" si="3"/>
        <v>20.123449999999998</v>
      </c>
    </row>
    <row r="19" spans="1:32" s="43" customFormat="1" ht="42" customHeight="1" x14ac:dyDescent="0.25">
      <c r="A19" s="82" t="str">
        <f t="shared" si="1"/>
        <v>1d</v>
      </c>
      <c r="B19" s="279"/>
      <c r="C19" s="243"/>
      <c r="D19" s="276"/>
      <c r="E19" s="75" t="s">
        <v>41</v>
      </c>
      <c r="F19" s="137" t="s">
        <v>42</v>
      </c>
      <c r="G19" s="93" t="s">
        <v>38</v>
      </c>
      <c r="H19" s="133" t="s">
        <v>208</v>
      </c>
      <c r="I19" s="87" t="str">
        <f t="shared" si="2"/>
        <v>Mantenimiento del control</v>
      </c>
      <c r="J19" s="86">
        <f t="shared" si="0"/>
        <v>20</v>
      </c>
      <c r="K19" s="84">
        <v>0.123456</v>
      </c>
      <c r="L19" s="84">
        <f t="shared" si="3"/>
        <v>20.123456000000001</v>
      </c>
    </row>
    <row r="20" spans="1:32" s="43" customFormat="1" ht="66.95" customHeight="1" x14ac:dyDescent="0.25">
      <c r="A20" s="82" t="str">
        <f t="shared" si="1"/>
        <v>1e</v>
      </c>
      <c r="B20" s="279"/>
      <c r="C20" s="243"/>
      <c r="D20" s="276"/>
      <c r="E20" s="75" t="s">
        <v>43</v>
      </c>
      <c r="F20" s="137" t="s">
        <v>44</v>
      </c>
      <c r="G20" s="93" t="s">
        <v>38</v>
      </c>
      <c r="H20" s="133" t="s">
        <v>207</v>
      </c>
      <c r="I20" s="87" t="str">
        <f t="shared" si="2"/>
        <v>Mantenimiento del control</v>
      </c>
      <c r="J20" s="86">
        <f t="shared" si="0"/>
        <v>20</v>
      </c>
      <c r="K20" s="84">
        <v>0.12345678</v>
      </c>
      <c r="L20" s="84">
        <f t="shared" si="3"/>
        <v>20.123456780000001</v>
      </c>
    </row>
    <row r="21" spans="1:32" s="43" customFormat="1" ht="63.75" customHeight="1" x14ac:dyDescent="0.25">
      <c r="A21" s="82" t="str">
        <f t="shared" si="1"/>
        <v>1f</v>
      </c>
      <c r="B21" s="279"/>
      <c r="C21" s="243"/>
      <c r="D21" s="276"/>
      <c r="E21" s="75" t="s">
        <v>45</v>
      </c>
      <c r="F21" s="137" t="s">
        <v>46</v>
      </c>
      <c r="G21" s="93" t="s">
        <v>38</v>
      </c>
      <c r="H21" s="133" t="s">
        <v>206</v>
      </c>
      <c r="I21" s="87" t="str">
        <f t="shared" si="2"/>
        <v>Mantenimiento del control</v>
      </c>
      <c r="J21" s="86">
        <f t="shared" si="0"/>
        <v>20</v>
      </c>
      <c r="K21" s="84">
        <v>0.123456789</v>
      </c>
      <c r="L21" s="84">
        <f t="shared" si="3"/>
        <v>20.123456788999999</v>
      </c>
    </row>
    <row r="22" spans="1:32" s="43" customFormat="1" ht="165.95" customHeight="1" x14ac:dyDescent="0.25">
      <c r="A22" s="82" t="str">
        <f t="shared" si="1"/>
        <v>1g</v>
      </c>
      <c r="B22" s="279"/>
      <c r="C22" s="243"/>
      <c r="D22" s="276"/>
      <c r="E22" s="75" t="s">
        <v>47</v>
      </c>
      <c r="F22" s="137" t="s">
        <v>48</v>
      </c>
      <c r="G22" s="93" t="s">
        <v>38</v>
      </c>
      <c r="H22" s="147" t="s">
        <v>205</v>
      </c>
      <c r="I22" s="87" t="str">
        <f t="shared" si="2"/>
        <v>Mantenimiento del control</v>
      </c>
      <c r="J22" s="86">
        <f t="shared" si="0"/>
        <v>20</v>
      </c>
      <c r="K22" s="84">
        <v>0.12345678910000001</v>
      </c>
      <c r="L22" s="84">
        <f t="shared" si="3"/>
        <v>20.1234567891</v>
      </c>
    </row>
    <row r="23" spans="1:32" s="43" customFormat="1" ht="62.25" customHeight="1" x14ac:dyDescent="0.25">
      <c r="A23" s="82" t="str">
        <f t="shared" si="1"/>
        <v>1h</v>
      </c>
      <c r="B23" s="279"/>
      <c r="C23" s="243"/>
      <c r="D23" s="276"/>
      <c r="E23" s="75" t="s">
        <v>49</v>
      </c>
      <c r="F23" s="137" t="s">
        <v>50</v>
      </c>
      <c r="G23" s="93" t="s">
        <v>38</v>
      </c>
      <c r="H23" s="147" t="s">
        <v>204</v>
      </c>
      <c r="I23" s="87" t="str">
        <f t="shared" si="2"/>
        <v>Mantenimiento del control</v>
      </c>
      <c r="J23" s="86">
        <f t="shared" si="0"/>
        <v>20</v>
      </c>
      <c r="K23" s="84">
        <v>0.12345678911999999</v>
      </c>
      <c r="L23" s="84">
        <f t="shared" si="3"/>
        <v>20.123456789119999</v>
      </c>
    </row>
    <row r="24" spans="1:32" s="43" customFormat="1" ht="57.75" customHeight="1" x14ac:dyDescent="0.25">
      <c r="A24" s="82" t="str">
        <f t="shared" si="1"/>
        <v>1i</v>
      </c>
      <c r="B24" s="279"/>
      <c r="C24" s="243"/>
      <c r="D24" s="276"/>
      <c r="E24" s="75" t="s">
        <v>51</v>
      </c>
      <c r="F24" s="137" t="s">
        <v>52</v>
      </c>
      <c r="G24" s="93" t="s">
        <v>38</v>
      </c>
      <c r="H24" s="147" t="s">
        <v>203</v>
      </c>
      <c r="I24" s="87" t="str">
        <f t="shared" si="2"/>
        <v>Mantenimiento del control</v>
      </c>
      <c r="J24" s="86">
        <f t="shared" si="0"/>
        <v>20</v>
      </c>
      <c r="K24" s="84">
        <v>0.123456789123</v>
      </c>
      <c r="L24" s="84">
        <f t="shared" si="3"/>
        <v>20.123456789123001</v>
      </c>
    </row>
    <row r="25" spans="1:32" s="43" customFormat="1" ht="63.95" customHeight="1" x14ac:dyDescent="0.25">
      <c r="A25" s="82" t="str">
        <f t="shared" si="1"/>
        <v>1j</v>
      </c>
      <c r="B25" s="279"/>
      <c r="C25" s="243"/>
      <c r="D25" s="276"/>
      <c r="E25" s="75" t="s">
        <v>53</v>
      </c>
      <c r="F25" s="137" t="s">
        <v>54</v>
      </c>
      <c r="G25" s="93" t="s">
        <v>38</v>
      </c>
      <c r="H25" s="133" t="s">
        <v>202</v>
      </c>
      <c r="I25" s="87" t="str">
        <f t="shared" si="2"/>
        <v>Mantenimiento del control</v>
      </c>
      <c r="J25" s="86">
        <f t="shared" si="0"/>
        <v>20</v>
      </c>
      <c r="K25" s="84">
        <v>0.1234567891234</v>
      </c>
      <c r="L25" s="84">
        <f t="shared" si="3"/>
        <v>20.123456789123399</v>
      </c>
    </row>
    <row r="26" spans="1:32" s="43" customFormat="1" ht="50.1" customHeight="1" x14ac:dyDescent="0.25">
      <c r="A26" s="82" t="str">
        <f t="shared" si="1"/>
        <v>1k</v>
      </c>
      <c r="B26" s="279"/>
      <c r="C26" s="243"/>
      <c r="D26" s="276"/>
      <c r="E26" s="75" t="s">
        <v>55</v>
      </c>
      <c r="F26" s="137" t="s">
        <v>56</v>
      </c>
      <c r="G26" s="93" t="s">
        <v>38</v>
      </c>
      <c r="H26" s="147" t="s">
        <v>209</v>
      </c>
      <c r="I26" s="87" t="str">
        <f t="shared" si="2"/>
        <v>Mantenimiento del control</v>
      </c>
      <c r="J26" s="86">
        <f t="shared" si="0"/>
        <v>20</v>
      </c>
      <c r="K26" s="84">
        <v>0.12345678912345</v>
      </c>
      <c r="L26" s="84">
        <f t="shared" si="3"/>
        <v>20.123456789123448</v>
      </c>
    </row>
    <row r="27" spans="1:32" s="43" customFormat="1" ht="50.25" thickBot="1" x14ac:dyDescent="0.3">
      <c r="A27" s="82" t="str">
        <f t="shared" si="1"/>
        <v>1l</v>
      </c>
      <c r="B27" s="280"/>
      <c r="C27" s="244"/>
      <c r="D27" s="277"/>
      <c r="E27" s="76" t="s">
        <v>57</v>
      </c>
      <c r="F27" s="138" t="s">
        <v>58</v>
      </c>
      <c r="G27" s="94" t="s">
        <v>38</v>
      </c>
      <c r="H27" s="148" t="s">
        <v>197</v>
      </c>
      <c r="I27" s="88" t="str">
        <f t="shared" si="2"/>
        <v>Mantenimiento del control</v>
      </c>
      <c r="J27" s="86">
        <f t="shared" si="0"/>
        <v>20</v>
      </c>
      <c r="K27" s="84">
        <v>0.12345678912345601</v>
      </c>
      <c r="L27" s="84">
        <f t="shared" si="3"/>
        <v>20.123456789123455</v>
      </c>
    </row>
    <row r="28" spans="1:32" s="43" customFormat="1" ht="75.95" customHeight="1" x14ac:dyDescent="0.25">
      <c r="A28" s="82" t="str">
        <f>2&amp;E28</f>
        <v>2a</v>
      </c>
      <c r="B28" s="281" t="s">
        <v>59</v>
      </c>
      <c r="C28" s="245" t="s">
        <v>60</v>
      </c>
      <c r="D28" s="284" t="s">
        <v>61</v>
      </c>
      <c r="E28" s="74" t="s">
        <v>34</v>
      </c>
      <c r="F28" s="135" t="s">
        <v>62</v>
      </c>
      <c r="G28" s="91" t="s">
        <v>75</v>
      </c>
      <c r="H28" s="133" t="s">
        <v>210</v>
      </c>
      <c r="I28" s="83" t="str">
        <f t="shared" si="2"/>
        <v>Oportunidad de mejora</v>
      </c>
      <c r="J28" s="84">
        <f>+IF(G28="Si",40,IF(G28="En proceso",30,20))</f>
        <v>30</v>
      </c>
      <c r="K28" s="84">
        <v>0.23</v>
      </c>
      <c r="L28" s="84">
        <f t="shared" si="3"/>
        <v>30.23</v>
      </c>
    </row>
    <row r="29" spans="1:32" s="43" customFormat="1" ht="63" x14ac:dyDescent="0.25">
      <c r="A29" s="82" t="str">
        <f t="shared" ref="A29:A31" si="4">2&amp;E29</f>
        <v>2b</v>
      </c>
      <c r="B29" s="282"/>
      <c r="C29" s="246"/>
      <c r="D29" s="260"/>
      <c r="E29" s="75" t="s">
        <v>36</v>
      </c>
      <c r="F29" s="137" t="s">
        <v>63</v>
      </c>
      <c r="G29" s="93" t="s">
        <v>75</v>
      </c>
      <c r="H29" s="133" t="s">
        <v>210</v>
      </c>
      <c r="I29" s="87" t="str">
        <f t="shared" si="2"/>
        <v>Oportunidad de mejora</v>
      </c>
      <c r="J29" s="84">
        <f>+IF(G29="Si",40,IF(G29="En proceso",30,20))</f>
        <v>30</v>
      </c>
      <c r="K29" s="84">
        <v>0.23400000000000001</v>
      </c>
      <c r="L29" s="84">
        <f t="shared" si="3"/>
        <v>30.234000000000002</v>
      </c>
    </row>
    <row r="30" spans="1:32" s="43" customFormat="1" ht="49.5" x14ac:dyDescent="0.25">
      <c r="A30" s="82" t="str">
        <f t="shared" si="4"/>
        <v>2c</v>
      </c>
      <c r="B30" s="282"/>
      <c r="C30" s="246"/>
      <c r="D30" s="260"/>
      <c r="E30" s="75" t="s">
        <v>39</v>
      </c>
      <c r="F30" s="137" t="s">
        <v>64</v>
      </c>
      <c r="G30" s="93" t="s">
        <v>38</v>
      </c>
      <c r="H30" s="151" t="s">
        <v>211</v>
      </c>
      <c r="I30" s="87" t="str">
        <f t="shared" si="2"/>
        <v>Mantenimiento del control</v>
      </c>
      <c r="J30" s="84">
        <f>+IF(G30="Si",40,IF(G30="En proceso",30,20))</f>
        <v>40</v>
      </c>
      <c r="K30" s="84">
        <v>0.23449999999999999</v>
      </c>
      <c r="L30" s="84">
        <f t="shared" si="3"/>
        <v>40.234499999999997</v>
      </c>
    </row>
    <row r="31" spans="1:32" s="43" customFormat="1" ht="63.75" thickBot="1" x14ac:dyDescent="0.3">
      <c r="A31" s="82" t="str">
        <f t="shared" si="4"/>
        <v>2d</v>
      </c>
      <c r="B31" s="283"/>
      <c r="C31" s="247"/>
      <c r="D31" s="285"/>
      <c r="E31" s="76" t="s">
        <v>41</v>
      </c>
      <c r="F31" s="138" t="s">
        <v>65</v>
      </c>
      <c r="G31" s="94" t="s">
        <v>38</v>
      </c>
      <c r="H31" s="151" t="s">
        <v>212</v>
      </c>
      <c r="I31" s="88" t="str">
        <f t="shared" si="2"/>
        <v>Mantenimiento del control</v>
      </c>
      <c r="J31" s="84">
        <f>+IF(G31="Si",40,IF(G31="En proceso",30,20))</f>
        <v>40</v>
      </c>
      <c r="K31" s="84">
        <v>0.23455999999999999</v>
      </c>
      <c r="L31" s="84">
        <f t="shared" si="3"/>
        <v>40.234560000000002</v>
      </c>
    </row>
    <row r="32" spans="1:32" s="43" customFormat="1" ht="66" customHeight="1" x14ac:dyDescent="0.25">
      <c r="A32" s="82" t="str">
        <f>3&amp;E32</f>
        <v>3a</v>
      </c>
      <c r="B32" s="257" t="s">
        <v>66</v>
      </c>
      <c r="C32" s="257" t="s">
        <v>60</v>
      </c>
      <c r="D32" s="258" t="s">
        <v>67</v>
      </c>
      <c r="E32" s="77" t="s">
        <v>34</v>
      </c>
      <c r="F32" s="137" t="s">
        <v>68</v>
      </c>
      <c r="G32" s="150" t="s">
        <v>38</v>
      </c>
      <c r="H32" s="133" t="s">
        <v>213</v>
      </c>
      <c r="I32" s="87" t="str">
        <f t="shared" si="2"/>
        <v>Mantenimiento del control</v>
      </c>
      <c r="J32" s="84">
        <f t="shared" ref="J32:J37" si="5">+IF(G32="Si",40,IF(G32="En proceso",30,20))</f>
        <v>40</v>
      </c>
      <c r="K32" s="89">
        <v>0.234567</v>
      </c>
      <c r="L32" s="84">
        <f t="shared" ref="L32:L37" si="6">+J32+K32</f>
        <v>40.234566999999998</v>
      </c>
      <c r="M32" s="42"/>
      <c r="N32" s="42"/>
      <c r="O32" s="42"/>
      <c r="P32" s="42"/>
      <c r="Q32" s="42"/>
      <c r="R32" s="42"/>
      <c r="S32" s="42"/>
      <c r="T32" s="42"/>
      <c r="U32" s="42"/>
      <c r="V32" s="42"/>
      <c r="W32" s="42"/>
      <c r="X32" s="42"/>
      <c r="Y32" s="42"/>
      <c r="Z32" s="42"/>
      <c r="AA32" s="42"/>
      <c r="AB32" s="42"/>
      <c r="AC32" s="42"/>
      <c r="AD32" s="42"/>
      <c r="AE32" s="42"/>
      <c r="AF32" s="42"/>
    </row>
    <row r="33" spans="1:32" s="43" customFormat="1" ht="90.95" customHeight="1" x14ac:dyDescent="0.25">
      <c r="A33" s="82" t="str">
        <f t="shared" ref="A33:A34" si="7">3&amp;E33</f>
        <v>3b</v>
      </c>
      <c r="B33" s="257"/>
      <c r="C33" s="257"/>
      <c r="D33" s="258"/>
      <c r="E33" s="77" t="s">
        <v>36</v>
      </c>
      <c r="F33" s="137" t="s">
        <v>69</v>
      </c>
      <c r="G33" s="150" t="s">
        <v>38</v>
      </c>
      <c r="H33" s="133" t="s">
        <v>214</v>
      </c>
      <c r="I33" s="87" t="str">
        <f t="shared" si="2"/>
        <v>Mantenimiento del control</v>
      </c>
      <c r="J33" s="84">
        <f t="shared" si="5"/>
        <v>40</v>
      </c>
      <c r="K33" s="89">
        <v>0.23456779999999999</v>
      </c>
      <c r="L33" s="84">
        <f t="shared" si="6"/>
        <v>40.234567800000001</v>
      </c>
      <c r="M33" s="42"/>
      <c r="N33" s="42"/>
      <c r="O33" s="42"/>
      <c r="P33" s="42"/>
      <c r="Q33" s="42"/>
      <c r="R33" s="42"/>
      <c r="S33" s="42"/>
      <c r="T33" s="42"/>
      <c r="U33" s="42"/>
      <c r="V33" s="42"/>
      <c r="W33" s="42"/>
      <c r="X33" s="42"/>
      <c r="Y33" s="42"/>
      <c r="Z33" s="42"/>
      <c r="AA33" s="42"/>
      <c r="AB33" s="42"/>
      <c r="AC33" s="42"/>
      <c r="AD33" s="42"/>
      <c r="AE33" s="42"/>
      <c r="AF33" s="42"/>
    </row>
    <row r="34" spans="1:32" s="43" customFormat="1" ht="66" customHeight="1" thickBot="1" x14ac:dyDescent="0.3">
      <c r="A34" s="82" t="str">
        <f t="shared" si="7"/>
        <v>3c</v>
      </c>
      <c r="B34" s="257"/>
      <c r="C34" s="257"/>
      <c r="D34" s="258"/>
      <c r="E34" s="77" t="s">
        <v>39</v>
      </c>
      <c r="F34" s="137" t="s">
        <v>70</v>
      </c>
      <c r="G34" s="150" t="s">
        <v>38</v>
      </c>
      <c r="H34" s="133" t="s">
        <v>215</v>
      </c>
      <c r="I34" s="87" t="str">
        <f t="shared" si="2"/>
        <v>Mantenimiento del control</v>
      </c>
      <c r="J34" s="84">
        <f t="shared" si="5"/>
        <v>40</v>
      </c>
      <c r="K34" s="89">
        <v>0.23456789</v>
      </c>
      <c r="L34" s="84">
        <f t="shared" si="6"/>
        <v>40.234567890000001</v>
      </c>
      <c r="M34" s="42"/>
      <c r="N34" s="42"/>
      <c r="O34" s="42"/>
      <c r="P34" s="42"/>
      <c r="Q34" s="42"/>
      <c r="R34" s="42"/>
      <c r="S34" s="42"/>
      <c r="T34" s="42"/>
      <c r="U34" s="42"/>
      <c r="V34" s="42"/>
      <c r="W34" s="42"/>
      <c r="X34" s="42"/>
      <c r="Y34" s="42"/>
      <c r="Z34" s="42"/>
      <c r="AA34" s="42"/>
      <c r="AB34" s="42"/>
      <c r="AC34" s="42"/>
      <c r="AD34" s="42"/>
      <c r="AE34" s="42"/>
      <c r="AF34" s="42"/>
    </row>
    <row r="35" spans="1:32" s="43" customFormat="1" ht="60.75" customHeight="1" x14ac:dyDescent="0.25">
      <c r="A35" s="82" t="str">
        <f>4&amp;E35</f>
        <v>4a</v>
      </c>
      <c r="B35" s="259" t="s">
        <v>71</v>
      </c>
      <c r="C35" s="246" t="s">
        <v>60</v>
      </c>
      <c r="D35" s="260" t="s">
        <v>72</v>
      </c>
      <c r="E35" s="74" t="s">
        <v>34</v>
      </c>
      <c r="F35" s="135" t="s">
        <v>73</v>
      </c>
      <c r="G35" s="91" t="s">
        <v>38</v>
      </c>
      <c r="H35" s="132" t="s">
        <v>216</v>
      </c>
      <c r="I35" s="83" t="str">
        <f t="shared" si="2"/>
        <v>Mantenimiento del control</v>
      </c>
      <c r="J35" s="84">
        <f t="shared" si="5"/>
        <v>40</v>
      </c>
      <c r="K35" s="89">
        <v>0.23456789119999999</v>
      </c>
      <c r="L35" s="84">
        <f t="shared" si="6"/>
        <v>40.234567891200001</v>
      </c>
      <c r="M35" s="42"/>
      <c r="N35" s="42"/>
      <c r="O35" s="42"/>
      <c r="P35" s="42"/>
      <c r="Q35" s="42"/>
    </row>
    <row r="36" spans="1:32" s="43" customFormat="1" ht="57.75" customHeight="1" x14ac:dyDescent="0.25">
      <c r="A36" s="82" t="str">
        <f t="shared" ref="A36:A37" si="8">4&amp;E36</f>
        <v>4b</v>
      </c>
      <c r="B36" s="259"/>
      <c r="C36" s="246"/>
      <c r="D36" s="260"/>
      <c r="E36" s="75" t="s">
        <v>36</v>
      </c>
      <c r="F36" s="137" t="s">
        <v>74</v>
      </c>
      <c r="G36" s="93" t="s">
        <v>38</v>
      </c>
      <c r="H36" s="133" t="s">
        <v>191</v>
      </c>
      <c r="I36" s="87" t="str">
        <f t="shared" si="2"/>
        <v>Mantenimiento del control</v>
      </c>
      <c r="J36" s="84">
        <f t="shared" si="5"/>
        <v>40</v>
      </c>
      <c r="K36" s="89">
        <v>0.23456789122999999</v>
      </c>
      <c r="L36" s="84">
        <f t="shared" si="6"/>
        <v>40.23456789123</v>
      </c>
      <c r="M36" s="42"/>
      <c r="N36" s="42"/>
      <c r="O36" s="42"/>
      <c r="P36" s="42"/>
      <c r="Q36" s="42"/>
    </row>
    <row r="37" spans="1:32" s="43" customFormat="1" ht="49.5" customHeight="1" thickBot="1" x14ac:dyDescent="0.3">
      <c r="A37" s="82" t="str">
        <f t="shared" si="8"/>
        <v>4c</v>
      </c>
      <c r="B37" s="259"/>
      <c r="C37" s="246"/>
      <c r="D37" s="260"/>
      <c r="E37" s="75" t="s">
        <v>39</v>
      </c>
      <c r="F37" s="137" t="s">
        <v>76</v>
      </c>
      <c r="G37" s="93" t="s">
        <v>38</v>
      </c>
      <c r="H37" s="133" t="s">
        <v>217</v>
      </c>
      <c r="I37" s="87" t="str">
        <f t="shared" si="2"/>
        <v>Mantenimiento del control</v>
      </c>
      <c r="J37" s="84">
        <f t="shared" si="5"/>
        <v>40</v>
      </c>
      <c r="K37" s="89">
        <v>0.23456789123399999</v>
      </c>
      <c r="L37" s="84">
        <f t="shared" si="6"/>
        <v>40.234567891234001</v>
      </c>
      <c r="M37" s="42"/>
      <c r="N37" s="42"/>
      <c r="O37" s="42"/>
      <c r="P37" s="42"/>
      <c r="Q37" s="42"/>
    </row>
    <row r="38" spans="1:32" s="43" customFormat="1" ht="84.95" customHeight="1" x14ac:dyDescent="0.25">
      <c r="A38" s="82" t="str">
        <f>5&amp;E38</f>
        <v>5a</v>
      </c>
      <c r="B38" s="261" t="s">
        <v>77</v>
      </c>
      <c r="C38" s="248" t="s">
        <v>78</v>
      </c>
      <c r="D38" s="264" t="s">
        <v>79</v>
      </c>
      <c r="E38" s="74" t="s">
        <v>34</v>
      </c>
      <c r="F38" s="139" t="s">
        <v>80</v>
      </c>
      <c r="G38" s="95" t="s">
        <v>38</v>
      </c>
      <c r="H38" s="143" t="s">
        <v>218</v>
      </c>
      <c r="I38" s="90" t="str">
        <f t="shared" si="2"/>
        <v>Mantenimiento del control</v>
      </c>
      <c r="J38" s="84">
        <f>+IF(G38="Si",60,IF(G38="En proceso",50,40))</f>
        <v>60</v>
      </c>
      <c r="K38" s="84">
        <v>0.31</v>
      </c>
      <c r="L38" s="84">
        <f t="shared" si="3"/>
        <v>60.31</v>
      </c>
    </row>
    <row r="39" spans="1:32" s="43" customFormat="1" ht="63" x14ac:dyDescent="0.25">
      <c r="A39" s="82" t="str">
        <f t="shared" ref="A39:A42" si="9">5&amp;E39</f>
        <v>5b</v>
      </c>
      <c r="B39" s="262"/>
      <c r="C39" s="249"/>
      <c r="D39" s="265"/>
      <c r="E39" s="75" t="s">
        <v>36</v>
      </c>
      <c r="F39" s="137" t="s">
        <v>81</v>
      </c>
      <c r="G39" s="93" t="s">
        <v>38</v>
      </c>
      <c r="H39" s="133" t="s">
        <v>219</v>
      </c>
      <c r="I39" s="87" t="str">
        <f t="shared" si="2"/>
        <v>Mantenimiento del control</v>
      </c>
      <c r="J39" s="84">
        <f>+IF(G39="Si",60,IF(G39="En proceso",50,40))</f>
        <v>60</v>
      </c>
      <c r="K39" s="84">
        <v>0.32300000000000001</v>
      </c>
      <c r="L39" s="84">
        <f t="shared" si="3"/>
        <v>60.323</v>
      </c>
    </row>
    <row r="40" spans="1:32" s="43" customFormat="1" ht="82.5" x14ac:dyDescent="0.25">
      <c r="A40" s="82" t="str">
        <f t="shared" si="9"/>
        <v>5c</v>
      </c>
      <c r="B40" s="262"/>
      <c r="C40" s="249"/>
      <c r="D40" s="265"/>
      <c r="E40" s="75" t="s">
        <v>39</v>
      </c>
      <c r="F40" s="137" t="s">
        <v>82</v>
      </c>
      <c r="G40" s="93" t="s">
        <v>38</v>
      </c>
      <c r="H40" s="133" t="s">
        <v>220</v>
      </c>
      <c r="I40" s="87" t="str">
        <f t="shared" si="2"/>
        <v>Mantenimiento del control</v>
      </c>
      <c r="J40" s="84">
        <f>+IF(G40="Si",60,IF(G40="En proceso",50,40))</f>
        <v>60</v>
      </c>
      <c r="K40" s="84">
        <v>0.32400000000000001</v>
      </c>
      <c r="L40" s="84">
        <f t="shared" si="3"/>
        <v>60.323999999999998</v>
      </c>
    </row>
    <row r="41" spans="1:32" s="43" customFormat="1" ht="94.5" x14ac:dyDescent="0.25">
      <c r="A41" s="82" t="str">
        <f t="shared" si="9"/>
        <v>5d</v>
      </c>
      <c r="B41" s="262"/>
      <c r="C41" s="249"/>
      <c r="D41" s="265"/>
      <c r="E41" s="75" t="s">
        <v>41</v>
      </c>
      <c r="F41" s="137" t="s">
        <v>83</v>
      </c>
      <c r="G41" s="93" t="s">
        <v>38</v>
      </c>
      <c r="H41" s="133" t="s">
        <v>221</v>
      </c>
      <c r="I41" s="87" t="str">
        <f t="shared" si="2"/>
        <v>Mantenimiento del control</v>
      </c>
      <c r="J41" s="84">
        <f>+IF(G41="Si",60,IF(G41="En proceso",50,40))</f>
        <v>60</v>
      </c>
      <c r="K41" s="84">
        <v>0.32500000000000001</v>
      </c>
      <c r="L41" s="84">
        <f t="shared" si="3"/>
        <v>60.325000000000003</v>
      </c>
    </row>
    <row r="42" spans="1:32" s="43" customFormat="1" ht="50.25" thickBot="1" x14ac:dyDescent="0.3">
      <c r="A42" s="82" t="str">
        <f t="shared" si="9"/>
        <v>5e</v>
      </c>
      <c r="B42" s="263"/>
      <c r="C42" s="250"/>
      <c r="D42" s="266"/>
      <c r="E42" s="76" t="s">
        <v>43</v>
      </c>
      <c r="F42" s="138" t="s">
        <v>84</v>
      </c>
      <c r="G42" s="94" t="s">
        <v>38</v>
      </c>
      <c r="H42" s="142" t="s">
        <v>192</v>
      </c>
      <c r="I42" s="88" t="str">
        <f t="shared" si="2"/>
        <v>Mantenimiento del control</v>
      </c>
      <c r="J42" s="84">
        <f>+IF(G42="Si",60,IF(G42="En proceso",50,40))</f>
        <v>60</v>
      </c>
      <c r="K42" s="84">
        <v>0.32600000000000001</v>
      </c>
      <c r="L42" s="84">
        <f t="shared" si="3"/>
        <v>60.326000000000001</v>
      </c>
    </row>
    <row r="43" spans="1:32" s="43" customFormat="1" ht="40.5" customHeight="1" x14ac:dyDescent="0.25">
      <c r="A43" s="82" t="str">
        <f>6&amp;E43</f>
        <v>6a</v>
      </c>
      <c r="B43" s="271" t="s">
        <v>85</v>
      </c>
      <c r="C43" s="251" t="s">
        <v>86</v>
      </c>
      <c r="D43" s="268" t="s">
        <v>87</v>
      </c>
      <c r="E43" s="74" t="s">
        <v>34</v>
      </c>
      <c r="F43" s="135" t="s">
        <v>88</v>
      </c>
      <c r="G43" s="91" t="s">
        <v>38</v>
      </c>
      <c r="H43" s="132" t="s">
        <v>222</v>
      </c>
      <c r="I43" s="83" t="str">
        <f t="shared" si="2"/>
        <v>Mantenimiento del control</v>
      </c>
      <c r="J43" s="84">
        <f t="shared" ref="J43:J49" si="10">+IF(G43="Si",80,IF(G43="En proceso",70,60))</f>
        <v>80</v>
      </c>
      <c r="K43" s="84">
        <v>0.41199999999999998</v>
      </c>
      <c r="L43" s="84">
        <f t="shared" si="3"/>
        <v>80.412000000000006</v>
      </c>
    </row>
    <row r="44" spans="1:32" s="43" customFormat="1" ht="41.1" customHeight="1" x14ac:dyDescent="0.25">
      <c r="A44" s="82" t="str">
        <f t="shared" ref="A44:A49" si="11">6&amp;E44</f>
        <v>6b</v>
      </c>
      <c r="B44" s="272"/>
      <c r="C44" s="252"/>
      <c r="D44" s="269"/>
      <c r="E44" s="75" t="s">
        <v>36</v>
      </c>
      <c r="F44" s="137" t="s">
        <v>89</v>
      </c>
      <c r="G44" s="93" t="s">
        <v>38</v>
      </c>
      <c r="H44" s="133" t="s">
        <v>226</v>
      </c>
      <c r="I44" s="87" t="str">
        <f t="shared" si="2"/>
        <v>Mantenimiento del control</v>
      </c>
      <c r="J44" s="84">
        <f t="shared" si="10"/>
        <v>80</v>
      </c>
      <c r="K44" s="84">
        <v>0.4123</v>
      </c>
      <c r="L44" s="84">
        <f t="shared" si="3"/>
        <v>80.412300000000002</v>
      </c>
    </row>
    <row r="45" spans="1:32" s="43" customFormat="1" ht="42.95" customHeight="1" x14ac:dyDescent="0.25">
      <c r="A45" s="82" t="str">
        <f t="shared" si="11"/>
        <v>6c</v>
      </c>
      <c r="B45" s="272"/>
      <c r="C45" s="252"/>
      <c r="D45" s="269"/>
      <c r="E45" s="75" t="s">
        <v>39</v>
      </c>
      <c r="F45" s="137" t="s">
        <v>90</v>
      </c>
      <c r="G45" s="93" t="s">
        <v>38</v>
      </c>
      <c r="H45" s="133" t="s">
        <v>227</v>
      </c>
      <c r="I45" s="87" t="str">
        <f t="shared" si="2"/>
        <v>Mantenimiento del control</v>
      </c>
      <c r="J45" s="84">
        <f t="shared" si="10"/>
        <v>80</v>
      </c>
      <c r="K45" s="84">
        <v>0.41233999999999998</v>
      </c>
      <c r="L45" s="84">
        <f t="shared" si="3"/>
        <v>80.41234</v>
      </c>
    </row>
    <row r="46" spans="1:32" s="43" customFormat="1" ht="49.5" x14ac:dyDescent="0.25">
      <c r="A46" s="82" t="str">
        <f t="shared" si="11"/>
        <v>6d</v>
      </c>
      <c r="B46" s="272"/>
      <c r="C46" s="252"/>
      <c r="D46" s="269"/>
      <c r="E46" s="75" t="s">
        <v>41</v>
      </c>
      <c r="F46" s="137" t="s">
        <v>91</v>
      </c>
      <c r="G46" s="93" t="s">
        <v>38</v>
      </c>
      <c r="H46" s="133" t="s">
        <v>228</v>
      </c>
      <c r="I46" s="87" t="str">
        <f t="shared" si="2"/>
        <v>Mantenimiento del control</v>
      </c>
      <c r="J46" s="84">
        <f t="shared" si="10"/>
        <v>80</v>
      </c>
      <c r="K46" s="84">
        <v>0.41234500000000002</v>
      </c>
      <c r="L46" s="84">
        <f t="shared" si="3"/>
        <v>80.412345000000002</v>
      </c>
    </row>
    <row r="47" spans="1:32" s="43" customFormat="1" ht="63" x14ac:dyDescent="0.25">
      <c r="A47" s="82" t="str">
        <f t="shared" si="11"/>
        <v>6e</v>
      </c>
      <c r="B47" s="272"/>
      <c r="C47" s="252"/>
      <c r="D47" s="269"/>
      <c r="E47" s="75" t="s">
        <v>43</v>
      </c>
      <c r="F47" s="137" t="s">
        <v>92</v>
      </c>
      <c r="G47" s="93" t="s">
        <v>38</v>
      </c>
      <c r="H47" s="133" t="s">
        <v>229</v>
      </c>
      <c r="I47" s="87" t="str">
        <f t="shared" si="2"/>
        <v>Mantenimiento del control</v>
      </c>
      <c r="J47" s="84">
        <f t="shared" si="10"/>
        <v>80</v>
      </c>
      <c r="K47" s="84">
        <v>0.41234559999999998</v>
      </c>
      <c r="L47" s="84">
        <f t="shared" si="3"/>
        <v>80.412345599999995</v>
      </c>
    </row>
    <row r="48" spans="1:32" s="43" customFormat="1" ht="66" x14ac:dyDescent="0.25">
      <c r="A48" s="82" t="str">
        <f t="shared" si="11"/>
        <v>6f</v>
      </c>
      <c r="B48" s="272"/>
      <c r="C48" s="252"/>
      <c r="D48" s="269"/>
      <c r="E48" s="75" t="s">
        <v>45</v>
      </c>
      <c r="F48" s="137" t="s">
        <v>93</v>
      </c>
      <c r="G48" s="93" t="s">
        <v>38</v>
      </c>
      <c r="H48" s="133" t="s">
        <v>230</v>
      </c>
      <c r="I48" s="87" t="str">
        <f t="shared" si="2"/>
        <v>Mantenimiento del control</v>
      </c>
      <c r="J48" s="84">
        <f t="shared" si="10"/>
        <v>80</v>
      </c>
      <c r="K48" s="84">
        <v>0.41234567</v>
      </c>
      <c r="L48" s="84">
        <f t="shared" si="3"/>
        <v>80.412345669999993</v>
      </c>
    </row>
    <row r="49" spans="1:17" s="43" customFormat="1" ht="48" thickBot="1" x14ac:dyDescent="0.3">
      <c r="A49" s="82" t="str">
        <f t="shared" si="11"/>
        <v>6g</v>
      </c>
      <c r="B49" s="273"/>
      <c r="C49" s="253"/>
      <c r="D49" s="270"/>
      <c r="E49" s="76" t="s">
        <v>47</v>
      </c>
      <c r="F49" s="138" t="s">
        <v>94</v>
      </c>
      <c r="G49" s="94" t="s">
        <v>38</v>
      </c>
      <c r="H49" s="142" t="s">
        <v>231</v>
      </c>
      <c r="I49" s="88" t="str">
        <f t="shared" si="2"/>
        <v>Mantenimiento del control</v>
      </c>
      <c r="J49" s="84">
        <f t="shared" si="10"/>
        <v>80</v>
      </c>
      <c r="K49" s="84">
        <v>0.41234567799999999</v>
      </c>
      <c r="L49" s="84">
        <f t="shared" si="3"/>
        <v>80.412345677999994</v>
      </c>
    </row>
    <row r="50" spans="1:17" s="43" customFormat="1" ht="54.75" customHeight="1" x14ac:dyDescent="0.25">
      <c r="A50" s="82" t="str">
        <f>7&amp;E50</f>
        <v>7a</v>
      </c>
      <c r="B50" s="239" t="s">
        <v>95</v>
      </c>
      <c r="C50" s="254" t="s">
        <v>96</v>
      </c>
      <c r="D50" s="236" t="s">
        <v>97</v>
      </c>
      <c r="E50" s="74" t="s">
        <v>34</v>
      </c>
      <c r="F50" s="135" t="s">
        <v>98</v>
      </c>
      <c r="G50" s="91" t="s">
        <v>38</v>
      </c>
      <c r="H50" s="132" t="s">
        <v>223</v>
      </c>
      <c r="I50" s="83" t="str">
        <f t="shared" si="2"/>
        <v>Mantenimiento del control</v>
      </c>
      <c r="J50" s="84">
        <f>+IF(G50="Si",120,IF(G50="En proceso",100,80))</f>
        <v>120</v>
      </c>
      <c r="K50" s="84">
        <v>0.85099999999999998</v>
      </c>
      <c r="L50" s="84">
        <f t="shared" si="3"/>
        <v>120.851</v>
      </c>
    </row>
    <row r="51" spans="1:17" s="43" customFormat="1" ht="94.5" x14ac:dyDescent="0.25">
      <c r="A51" s="82" t="str">
        <f t="shared" ref="A51:A53" si="12">7&amp;E51</f>
        <v>7d</v>
      </c>
      <c r="B51" s="240"/>
      <c r="C51" s="255"/>
      <c r="D51" s="237"/>
      <c r="E51" s="75" t="s">
        <v>41</v>
      </c>
      <c r="F51" s="137" t="s">
        <v>99</v>
      </c>
      <c r="G51" s="93" t="s">
        <v>38</v>
      </c>
      <c r="H51" s="133" t="s">
        <v>224</v>
      </c>
      <c r="I51" s="87" t="str">
        <f t="shared" si="2"/>
        <v>Mantenimiento del control</v>
      </c>
      <c r="J51" s="84">
        <f t="shared" ref="J51:J59" si="13">+IF(G51="Si",120,IF(G51="En proceso",100,80))</f>
        <v>120</v>
      </c>
      <c r="K51" s="84">
        <v>0.85119999999999996</v>
      </c>
      <c r="L51" s="84">
        <f t="shared" si="3"/>
        <v>120.85120000000001</v>
      </c>
    </row>
    <row r="52" spans="1:17" s="43" customFormat="1" ht="82.5" x14ac:dyDescent="0.25">
      <c r="A52" s="82" t="str">
        <f t="shared" si="12"/>
        <v>7f</v>
      </c>
      <c r="B52" s="240"/>
      <c r="C52" s="255"/>
      <c r="D52" s="237"/>
      <c r="E52" s="75" t="s">
        <v>45</v>
      </c>
      <c r="F52" s="137" t="s">
        <v>100</v>
      </c>
      <c r="G52" s="93" t="s">
        <v>38</v>
      </c>
      <c r="H52" s="133" t="s">
        <v>225</v>
      </c>
      <c r="I52" s="87" t="str">
        <f t="shared" si="2"/>
        <v>Mantenimiento del control</v>
      </c>
      <c r="J52" s="84">
        <f t="shared" si="13"/>
        <v>120</v>
      </c>
      <c r="K52" s="84">
        <v>0.85123000000000004</v>
      </c>
      <c r="L52" s="84">
        <f t="shared" si="3"/>
        <v>120.85123</v>
      </c>
    </row>
    <row r="53" spans="1:17" s="43" customFormat="1" ht="66.75" thickBot="1" x14ac:dyDescent="0.3">
      <c r="A53" s="82" t="str">
        <f t="shared" si="12"/>
        <v>7g</v>
      </c>
      <c r="B53" s="241"/>
      <c r="C53" s="256"/>
      <c r="D53" s="274"/>
      <c r="E53" s="76" t="s">
        <v>47</v>
      </c>
      <c r="F53" s="138" t="s">
        <v>101</v>
      </c>
      <c r="G53" s="94" t="s">
        <v>38</v>
      </c>
      <c r="H53" s="142" t="s">
        <v>232</v>
      </c>
      <c r="I53" s="88" t="str">
        <f t="shared" si="2"/>
        <v>Mantenimiento del control</v>
      </c>
      <c r="J53" s="84">
        <f t="shared" si="13"/>
        <v>120</v>
      </c>
      <c r="K53" s="84">
        <v>0.85123400000000005</v>
      </c>
      <c r="L53" s="84">
        <f t="shared" si="3"/>
        <v>120.85123400000001</v>
      </c>
    </row>
    <row r="54" spans="1:17" s="43" customFormat="1" ht="102.75" customHeight="1" thickBot="1" x14ac:dyDescent="0.3">
      <c r="A54" s="82" t="str">
        <f>8&amp;E54</f>
        <v>8h</v>
      </c>
      <c r="B54" s="130" t="s">
        <v>102</v>
      </c>
      <c r="C54" s="131" t="s">
        <v>96</v>
      </c>
      <c r="D54" s="145" t="s">
        <v>103</v>
      </c>
      <c r="E54" s="74" t="s">
        <v>49</v>
      </c>
      <c r="F54" s="135" t="s">
        <v>104</v>
      </c>
      <c r="G54" s="91" t="s">
        <v>38</v>
      </c>
      <c r="H54" s="149" t="s">
        <v>189</v>
      </c>
      <c r="I54" s="83" t="str">
        <f t="shared" si="2"/>
        <v>Mantenimiento del control</v>
      </c>
      <c r="J54" s="84">
        <f t="shared" si="13"/>
        <v>120</v>
      </c>
      <c r="K54" s="84">
        <v>0.85123450000000001</v>
      </c>
      <c r="L54" s="84">
        <f t="shared" si="3"/>
        <v>120.8512345</v>
      </c>
    </row>
    <row r="55" spans="1:17" s="43" customFormat="1" ht="54.75" customHeight="1" x14ac:dyDescent="0.25">
      <c r="A55" s="82" t="str">
        <f>9&amp;E55</f>
        <v>9a</v>
      </c>
      <c r="B55" s="239" t="s">
        <v>105</v>
      </c>
      <c r="C55" s="254" t="s">
        <v>96</v>
      </c>
      <c r="D55" s="236" t="s">
        <v>106</v>
      </c>
      <c r="E55" s="74" t="s">
        <v>34</v>
      </c>
      <c r="F55" s="135" t="s">
        <v>107</v>
      </c>
      <c r="G55" s="91" t="s">
        <v>38</v>
      </c>
      <c r="H55" s="132" t="s">
        <v>193</v>
      </c>
      <c r="I55" s="83" t="str">
        <f t="shared" si="2"/>
        <v>Mantenimiento del control</v>
      </c>
      <c r="J55" s="84">
        <f t="shared" si="13"/>
        <v>120</v>
      </c>
      <c r="K55" s="89">
        <v>0.85123455999999997</v>
      </c>
      <c r="L55" s="84">
        <f t="shared" si="3"/>
        <v>120.85123455999999</v>
      </c>
      <c r="M55" s="42"/>
      <c r="N55" s="42"/>
      <c r="O55" s="42"/>
      <c r="P55" s="42"/>
      <c r="Q55" s="42"/>
    </row>
    <row r="56" spans="1:17" s="43" customFormat="1" ht="60.95" customHeight="1" x14ac:dyDescent="0.25">
      <c r="A56" s="82" t="str">
        <f t="shared" ref="A56:A59" si="14">9&amp;E56</f>
        <v>9b</v>
      </c>
      <c r="B56" s="240"/>
      <c r="C56" s="255"/>
      <c r="D56" s="237"/>
      <c r="E56" s="75" t="s">
        <v>36</v>
      </c>
      <c r="F56" s="137" t="s">
        <v>108</v>
      </c>
      <c r="G56" s="93" t="s">
        <v>38</v>
      </c>
      <c r="H56" s="133" t="s">
        <v>190</v>
      </c>
      <c r="I56" s="87" t="str">
        <f t="shared" si="2"/>
        <v>Mantenimiento del control</v>
      </c>
      <c r="J56" s="84">
        <f t="shared" si="13"/>
        <v>120</v>
      </c>
      <c r="K56" s="89">
        <v>0.851234567</v>
      </c>
      <c r="L56" s="84">
        <f t="shared" si="3"/>
        <v>120.85123456700001</v>
      </c>
      <c r="M56" s="42"/>
      <c r="N56" s="42"/>
      <c r="O56" s="42"/>
      <c r="P56" s="42"/>
      <c r="Q56" s="42"/>
    </row>
    <row r="57" spans="1:17" s="43" customFormat="1" ht="59.1" customHeight="1" x14ac:dyDescent="0.25">
      <c r="A57" s="82" t="str">
        <f t="shared" si="14"/>
        <v>9c</v>
      </c>
      <c r="B57" s="240"/>
      <c r="C57" s="255"/>
      <c r="D57" s="237"/>
      <c r="E57" s="75" t="s">
        <v>39</v>
      </c>
      <c r="F57" s="137" t="s">
        <v>109</v>
      </c>
      <c r="G57" s="93" t="s">
        <v>38</v>
      </c>
      <c r="H57" s="133" t="s">
        <v>194</v>
      </c>
      <c r="I57" s="87" t="str">
        <f t="shared" si="2"/>
        <v>Mantenimiento del control</v>
      </c>
      <c r="J57" s="84">
        <f t="shared" si="13"/>
        <v>120</v>
      </c>
      <c r="K57" s="89">
        <v>0.85123456779999995</v>
      </c>
      <c r="L57" s="84">
        <f t="shared" si="3"/>
        <v>120.85123456780001</v>
      </c>
      <c r="M57" s="42"/>
      <c r="N57" s="42"/>
      <c r="O57" s="42"/>
      <c r="P57" s="42"/>
      <c r="Q57" s="42"/>
    </row>
    <row r="58" spans="1:17" s="43" customFormat="1" ht="45.95" customHeight="1" x14ac:dyDescent="0.25">
      <c r="A58" s="82" t="str">
        <f t="shared" si="14"/>
        <v>9d</v>
      </c>
      <c r="B58" s="240"/>
      <c r="C58" s="255"/>
      <c r="D58" s="237"/>
      <c r="E58" s="75" t="s">
        <v>41</v>
      </c>
      <c r="F58" s="137" t="s">
        <v>110</v>
      </c>
      <c r="G58" s="93" t="s">
        <v>38</v>
      </c>
      <c r="H58" s="133" t="s">
        <v>233</v>
      </c>
      <c r="I58" s="87" t="str">
        <f t="shared" si="2"/>
        <v>Mantenimiento del control</v>
      </c>
      <c r="J58" s="84">
        <f t="shared" si="13"/>
        <v>120</v>
      </c>
      <c r="K58" s="89">
        <v>0.85123456788999996</v>
      </c>
      <c r="L58" s="84">
        <f t="shared" si="3"/>
        <v>120.85123456789</v>
      </c>
      <c r="M58" s="42"/>
      <c r="N58" s="42"/>
      <c r="O58" s="42"/>
      <c r="P58" s="42"/>
      <c r="Q58" s="42"/>
    </row>
    <row r="59" spans="1:17" s="43" customFormat="1" ht="48.95" customHeight="1" thickBot="1" x14ac:dyDescent="0.3">
      <c r="A59" s="82" t="str">
        <f t="shared" si="14"/>
        <v>9e</v>
      </c>
      <c r="B59" s="241"/>
      <c r="C59" s="255"/>
      <c r="D59" s="238"/>
      <c r="E59" s="76" t="s">
        <v>43</v>
      </c>
      <c r="F59" s="138" t="s">
        <v>111</v>
      </c>
      <c r="G59" s="94" t="s">
        <v>38</v>
      </c>
      <c r="H59" s="142" t="s">
        <v>195</v>
      </c>
      <c r="I59" s="88" t="str">
        <f t="shared" si="2"/>
        <v>Mantenimiento del control</v>
      </c>
      <c r="J59" s="84">
        <f t="shared" si="13"/>
        <v>120</v>
      </c>
      <c r="K59" s="89">
        <v>0.85123456789100005</v>
      </c>
      <c r="L59" s="84">
        <f t="shared" si="3"/>
        <v>120.851234567891</v>
      </c>
      <c r="M59" s="42"/>
      <c r="N59" s="42"/>
      <c r="O59" s="42"/>
      <c r="P59" s="42"/>
      <c r="Q59" s="42"/>
    </row>
  </sheetData>
  <sheetProtection algorithmName="SHA-512" hashValue="3f8q67IhQ+195mCCu45JxrnKZ5NQYpYn/4DMJ1qNlLoW+1h5DdlwjNz0RDsqicEeH5OxPhf5j92R5BAeBl6Iaw==" saltValue="5vY6GrPfNxnRatmVvJafnA==" spinCount="100000" sheet="1" objects="1" scenarios="1" formatCells="0" formatColumns="0" formatRows="0"/>
  <mergeCells count="25">
    <mergeCell ref="B14:I14"/>
    <mergeCell ref="D43:D49"/>
    <mergeCell ref="B43:B49"/>
    <mergeCell ref="D50:D53"/>
    <mergeCell ref="B50:B53"/>
    <mergeCell ref="D16:D27"/>
    <mergeCell ref="B16:B27"/>
    <mergeCell ref="B28:B31"/>
    <mergeCell ref="D28:D31"/>
    <mergeCell ref="D55:D59"/>
    <mergeCell ref="B55:B59"/>
    <mergeCell ref="C16:C27"/>
    <mergeCell ref="C28:C31"/>
    <mergeCell ref="C38:C42"/>
    <mergeCell ref="C43:C49"/>
    <mergeCell ref="C50:C53"/>
    <mergeCell ref="C32:C34"/>
    <mergeCell ref="C35:C37"/>
    <mergeCell ref="C55:C59"/>
    <mergeCell ref="D32:D34"/>
    <mergeCell ref="B32:B34"/>
    <mergeCell ref="B35:B37"/>
    <mergeCell ref="D35:D37"/>
    <mergeCell ref="B38:B42"/>
    <mergeCell ref="D38:D42"/>
  </mergeCells>
  <dataValidations count="2">
    <dataValidation type="list" allowBlank="1" showInputMessage="1" showErrorMessage="1" sqref="G55:G59 G16:G53" xr:uid="{00000000-0002-0000-0100-000000000000}">
      <formula1>"Si, No, En proceso"</formula1>
    </dataValidation>
    <dataValidation type="list" allowBlank="1" showInputMessage="1" showErrorMessage="1" sqref="G54" xr:uid="{00000000-0002-0000-0100-000001000000}">
      <formula1>"Si, No"</formula1>
    </dataValidation>
  </dataValidations>
  <pageMargins left="0.7" right="0.7" top="0.75" bottom="0.75" header="0.3" footer="0.3"/>
  <pageSetup scale="21" fitToHeight="2" orientation="portrait" horizontalDpi="300" verticalDpi="300" r:id="rId1"/>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AC74"/>
  <sheetViews>
    <sheetView topLeftCell="C7" zoomScale="150" zoomScaleNormal="100" workbookViewId="0">
      <selection activeCell="C7" sqref="C7:K7"/>
    </sheetView>
  </sheetViews>
  <sheetFormatPr baseColWidth="10" defaultColWidth="11.42578125" defaultRowHeight="15" x14ac:dyDescent="0.25"/>
  <cols>
    <col min="3" max="3" width="22.85546875" customWidth="1"/>
    <col min="4" max="4" width="22.42578125" customWidth="1"/>
    <col min="5" max="5" width="53.42578125" customWidth="1"/>
    <col min="7" max="7" width="28.28515625" customWidth="1"/>
    <col min="8" max="8" width="4.85546875" customWidth="1"/>
    <col min="9" max="9" width="15.28515625" customWidth="1"/>
    <col min="10" max="10" width="22.42578125" customWidth="1"/>
    <col min="11" max="29" width="11.42578125" style="1"/>
  </cols>
  <sheetData>
    <row r="1" spans="1:11" x14ac:dyDescent="0.25">
      <c r="A1" s="1"/>
      <c r="B1" s="1"/>
      <c r="C1" s="1"/>
      <c r="D1" s="1"/>
      <c r="E1" s="1"/>
      <c r="F1" s="1"/>
      <c r="G1" s="1"/>
      <c r="H1" s="1"/>
      <c r="I1" s="1"/>
      <c r="J1" s="1"/>
    </row>
    <row r="2" spans="1:11" s="1" customFormat="1" x14ac:dyDescent="0.25"/>
    <row r="3" spans="1:11" s="1" customFormat="1" x14ac:dyDescent="0.25"/>
    <row r="4" spans="1:11" x14ac:dyDescent="0.25">
      <c r="A4" s="1"/>
      <c r="B4" s="1"/>
      <c r="C4" s="1"/>
      <c r="D4" s="1"/>
      <c r="E4" s="1"/>
      <c r="F4" s="1"/>
      <c r="G4" s="1"/>
      <c r="H4" s="1"/>
      <c r="I4" s="1"/>
      <c r="J4" s="1"/>
    </row>
    <row r="5" spans="1:11" x14ac:dyDescent="0.25">
      <c r="A5" s="1"/>
      <c r="B5" s="1"/>
      <c r="C5" s="1"/>
      <c r="D5" s="1"/>
      <c r="E5" s="1"/>
      <c r="F5" s="1"/>
      <c r="G5" s="1"/>
      <c r="H5" s="1"/>
      <c r="I5" s="1"/>
      <c r="J5" s="1"/>
    </row>
    <row r="6" spans="1:11" ht="15.75" thickBot="1" x14ac:dyDescent="0.3">
      <c r="A6" s="1"/>
      <c r="B6" s="1"/>
      <c r="C6" s="1"/>
      <c r="D6" s="1"/>
      <c r="E6" s="1"/>
      <c r="F6" s="1"/>
      <c r="G6" s="1"/>
      <c r="H6" s="1"/>
      <c r="I6" s="1"/>
      <c r="J6" s="1"/>
    </row>
    <row r="7" spans="1:11" ht="26.25" thickBot="1" x14ac:dyDescent="0.3">
      <c r="A7" s="1"/>
      <c r="B7" s="1"/>
      <c r="C7" s="317" t="s">
        <v>112</v>
      </c>
      <c r="D7" s="318"/>
      <c r="E7" s="318"/>
      <c r="F7" s="318"/>
      <c r="G7" s="318"/>
      <c r="H7" s="318"/>
      <c r="I7" s="318"/>
      <c r="J7" s="318"/>
      <c r="K7" s="319"/>
    </row>
    <row r="8" spans="1:11" s="1" customFormat="1" ht="15.75" thickBot="1" x14ac:dyDescent="0.3">
      <c r="C8" s="33"/>
      <c r="D8" s="33"/>
      <c r="E8" s="34"/>
      <c r="F8" s="34"/>
      <c r="G8" s="34"/>
      <c r="H8" s="34"/>
      <c r="I8" s="44"/>
      <c r="J8" s="34"/>
      <c r="K8" s="34"/>
    </row>
    <row r="9" spans="1:11" ht="21" thickBot="1" x14ac:dyDescent="0.3">
      <c r="A9" s="1"/>
      <c r="B9" s="1"/>
      <c r="C9" s="219" t="s">
        <v>15</v>
      </c>
      <c r="D9" s="220"/>
      <c r="E9" s="220" t="s">
        <v>16</v>
      </c>
      <c r="F9" s="231"/>
      <c r="G9" s="34"/>
      <c r="H9" s="34"/>
      <c r="I9" s="44"/>
      <c r="J9" s="34"/>
      <c r="K9" s="34"/>
    </row>
    <row r="10" spans="1:11" ht="54" customHeight="1" x14ac:dyDescent="0.25">
      <c r="A10" s="1"/>
      <c r="B10" s="1"/>
      <c r="C10" s="232" t="s">
        <v>17</v>
      </c>
      <c r="D10" s="233"/>
      <c r="E10" s="234" t="s">
        <v>18</v>
      </c>
      <c r="F10" s="235"/>
      <c r="G10" s="35"/>
      <c r="H10" s="36">
        <v>1</v>
      </c>
      <c r="I10" s="44"/>
      <c r="J10" s="34"/>
      <c r="K10" s="34"/>
    </row>
    <row r="11" spans="1:11" ht="46.5" customHeight="1" x14ac:dyDescent="0.25">
      <c r="A11" s="1"/>
      <c r="B11" s="1"/>
      <c r="C11" s="221" t="s">
        <v>19</v>
      </c>
      <c r="D11" s="222"/>
      <c r="E11" s="223" t="s">
        <v>113</v>
      </c>
      <c r="F11" s="224"/>
      <c r="G11" s="37" t="s">
        <v>114</v>
      </c>
      <c r="H11" s="36">
        <v>0.75</v>
      </c>
      <c r="I11" s="44"/>
      <c r="J11" s="34"/>
      <c r="K11" s="34"/>
    </row>
    <row r="12" spans="1:11" ht="70.5" customHeight="1" thickBot="1" x14ac:dyDescent="0.3">
      <c r="A12" s="1"/>
      <c r="B12" s="1"/>
      <c r="C12" s="225" t="s">
        <v>21</v>
      </c>
      <c r="D12" s="226"/>
      <c r="E12" s="227" t="s">
        <v>115</v>
      </c>
      <c r="F12" s="228"/>
      <c r="G12" s="38"/>
      <c r="H12" s="36">
        <v>0.25</v>
      </c>
      <c r="I12" s="44"/>
      <c r="J12" s="34"/>
      <c r="K12" s="34"/>
    </row>
    <row r="13" spans="1:11" s="1" customFormat="1" x14ac:dyDescent="0.25"/>
    <row r="14" spans="1:11" s="1" customFormat="1" x14ac:dyDescent="0.25"/>
    <row r="15" spans="1:11" s="1" customFormat="1" x14ac:dyDescent="0.25"/>
    <row r="16" spans="1:11" s="1" customFormat="1" ht="15.75" thickBot="1" x14ac:dyDescent="0.3"/>
    <row r="17" spans="1:10" x14ac:dyDescent="0.25">
      <c r="A17" s="1"/>
      <c r="B17" s="1"/>
      <c r="C17" s="309" t="s">
        <v>116</v>
      </c>
      <c r="D17" s="311" t="s">
        <v>117</v>
      </c>
      <c r="E17" s="312"/>
      <c r="F17" s="313" t="s">
        <v>118</v>
      </c>
      <c r="G17" s="315" t="s">
        <v>119</v>
      </c>
      <c r="H17" s="32"/>
      <c r="I17" s="304" t="s">
        <v>120</v>
      </c>
      <c r="J17" s="304" t="s">
        <v>121</v>
      </c>
    </row>
    <row r="18" spans="1:10" ht="36" customHeight="1" thickBot="1" x14ac:dyDescent="0.3">
      <c r="A18" s="1"/>
      <c r="B18" s="1"/>
      <c r="C18" s="310"/>
      <c r="D18" s="96" t="s">
        <v>122</v>
      </c>
      <c r="E18" s="97" t="s">
        <v>27</v>
      </c>
      <c r="F18" s="314"/>
      <c r="G18" s="316"/>
      <c r="H18" s="32"/>
      <c r="I18" s="305"/>
      <c r="J18" s="305"/>
    </row>
    <row r="19" spans="1:10" ht="65.25" customHeight="1" x14ac:dyDescent="0.25">
      <c r="A19" s="1"/>
      <c r="B19" s="1"/>
      <c r="C19" s="115">
        <v>1</v>
      </c>
      <c r="D19" s="306" t="s">
        <v>32</v>
      </c>
      <c r="E19" s="98" t="str">
        <f>+IFERROR(INDEX(Hoja1!$E$2:$E$45,MATCH('Análisis Resultados'!C19,Hoja1!$H$2:$H$45,0)),"")</f>
        <v>Documento interno o adopción del MECI actualizado</v>
      </c>
      <c r="F19" s="99" t="str">
        <f>+IFERROR(VLOOKUP(C19,Hoja1!$H$2:$I$45,2,0),"")</f>
        <v>Si</v>
      </c>
      <c r="G19" s="100" t="str">
        <f>+IF(F19="Si","Existe requerimiento pero se requiere actividades  dirigidas a su mantenimiento dentro del marco de las lineas de defensa.",IF(F19="En proceso","Se encuentra en proceso, pero requiere continuar con acciones dirigidas a contar con dicho aspecto de control.","No se encuentra el aspecto  por lo tanto la entidad debera generar acciones dirigidas a que se cumpla con el requerimiento."))</f>
        <v>Existe requerimiento pero se requiere actividades  dirigidas a su mantenimiento dentro del marco de las lineas de defensa.</v>
      </c>
      <c r="H19" s="15"/>
      <c r="I19" s="116">
        <f>+IF(F19="Si",1,IF(F19="En proceso",0.5,0))</f>
        <v>1</v>
      </c>
      <c r="J19" s="288">
        <f>+AVERAGE(I19:I30)</f>
        <v>1</v>
      </c>
    </row>
    <row r="20" spans="1:10" ht="57" x14ac:dyDescent="0.25">
      <c r="A20" s="1"/>
      <c r="B20" s="1"/>
      <c r="C20" s="115">
        <v>2</v>
      </c>
      <c r="D20" s="307"/>
      <c r="E20" s="101" t="str">
        <f>+IFERROR(INDEX(Hoja1!$E$2:$E$45,MATCH('Análisis Resultados'!C20,Hoja1!$H$2:$H$45,0)),"")</f>
        <v>Un documento tal como un código de ética, integridad u otro que formalice los estándares de conducta, los principios institucionales o los valores del servicio público</v>
      </c>
      <c r="F20" s="102" t="str">
        <f>+IFERROR(VLOOKUP(C20,Hoja1!$H$2:$I$45,2,0),"")</f>
        <v>Si</v>
      </c>
      <c r="G20" s="103" t="str">
        <f t="shared" ref="G20:G62" si="0">+IF(F20="Si","Existe requerimiento pero se requiere actividades  dirigidas a su mantenimiento dentro del marco de las lineas de defensa.",IF(F20="En proceso","Se encuentra en proceso, pero requiere continuar con acciones dirigidas a contar con dicho aspecto de control.","No se encuentra el aspecto  por lo tanto la entidad debera generar acciones dirigidas a que se cumpla con el requerimiento."))</f>
        <v>Existe requerimiento pero se requiere actividades  dirigidas a su mantenimiento dentro del marco de las lineas de defensa.</v>
      </c>
      <c r="H20" s="15"/>
      <c r="I20" s="117">
        <f t="shared" ref="I20:I62" si="1">+IF(F20="Si",1,IF(F20="En proceso",0.5,0))</f>
        <v>1</v>
      </c>
      <c r="J20" s="289"/>
    </row>
    <row r="21" spans="1:10" ht="45" x14ac:dyDescent="0.25">
      <c r="A21" s="1"/>
      <c r="B21" s="1"/>
      <c r="C21" s="115">
        <v>3</v>
      </c>
      <c r="D21" s="307"/>
      <c r="E21" s="101" t="str">
        <f>+IFERROR(INDEX(Hoja1!$E$2:$E$45,MATCH('Análisis Resultados'!C21,Hoja1!$H$2:$H$45,0)),"")</f>
        <v>Planes, programas y proyectos de acuerdo con las normas que rigen y atendiendo con su propósito fundamental institucional (misión)</v>
      </c>
      <c r="F21" s="102" t="str">
        <f>+IFERROR(VLOOKUP(C21,Hoja1!$H$2:$I$45,2,0),"")</f>
        <v>Si</v>
      </c>
      <c r="G21" s="103" t="str">
        <f t="shared" si="0"/>
        <v>Existe requerimiento pero se requiere actividades  dirigidas a su mantenimiento dentro del marco de las lineas de defensa.</v>
      </c>
      <c r="H21" s="15"/>
      <c r="I21" s="117">
        <f t="shared" si="1"/>
        <v>1</v>
      </c>
      <c r="J21" s="289"/>
    </row>
    <row r="22" spans="1:10" ht="56.25" customHeight="1" x14ac:dyDescent="0.25">
      <c r="A22" s="1"/>
      <c r="B22" s="1"/>
      <c r="C22" s="115">
        <v>4</v>
      </c>
      <c r="D22" s="307"/>
      <c r="E22" s="101" t="str">
        <f>+IFERROR(INDEX(Hoja1!$E$2:$E$45,MATCH('Análisis Resultados'!C22,Hoja1!$H$2:$H$45,0)),"")</f>
        <v>Una estructura organizacional formalizada (organigrama)</v>
      </c>
      <c r="F22" s="102" t="str">
        <f>+IFERROR(VLOOKUP(C22,Hoja1!$H$2:$I$45,2,0),"")</f>
        <v>Si</v>
      </c>
      <c r="G22" s="103" t="str">
        <f t="shared" si="0"/>
        <v>Existe requerimiento pero se requiere actividades  dirigidas a su mantenimiento dentro del marco de las lineas de defensa.</v>
      </c>
      <c r="H22" s="15"/>
      <c r="I22" s="117">
        <f t="shared" si="1"/>
        <v>1</v>
      </c>
      <c r="J22" s="289"/>
    </row>
    <row r="23" spans="1:10" ht="45" x14ac:dyDescent="0.25">
      <c r="A23" s="1"/>
      <c r="B23" s="1"/>
      <c r="C23" s="115">
        <v>5</v>
      </c>
      <c r="D23" s="307"/>
      <c r="E23" s="101" t="str">
        <f>+IFERROR(INDEX(Hoja1!$E$2:$E$45,MATCH('Análisis Resultados'!C23,Hoja1!$H$2:$H$45,0)),"")</f>
        <v>Un manual de funciones que describa los empleos de la entidad</v>
      </c>
      <c r="F23" s="102" t="str">
        <f>+IFERROR(VLOOKUP(C23,Hoja1!$H$2:$I$45,2,0),"")</f>
        <v>Si</v>
      </c>
      <c r="G23" s="103" t="str">
        <f t="shared" si="0"/>
        <v>Existe requerimiento pero se requiere actividades  dirigidas a su mantenimiento dentro del marco de las lineas de defensa.</v>
      </c>
      <c r="H23" s="15"/>
      <c r="I23" s="117">
        <f t="shared" si="1"/>
        <v>1</v>
      </c>
      <c r="J23" s="289"/>
    </row>
    <row r="24" spans="1:10" ht="45" x14ac:dyDescent="0.25">
      <c r="A24" s="1"/>
      <c r="B24" s="1"/>
      <c r="C24" s="115">
        <v>6</v>
      </c>
      <c r="D24" s="307"/>
      <c r="E24" s="101" t="str">
        <f>+IFERROR(INDEX(Hoja1!$E$2:$E$45,MATCH('Análisis Resultados'!C24,Hoja1!$H$2:$H$45,0)),"")</f>
        <v>La documentación de sus procesos y procedimientos o bien una lista de actividades principales que permitan conocer el estado de su gestión</v>
      </c>
      <c r="F24" s="102" t="str">
        <f>+IFERROR(VLOOKUP(C24,Hoja1!$H$2:$I$45,2,0),"")</f>
        <v>Si</v>
      </c>
      <c r="G24" s="103" t="str">
        <f t="shared" si="0"/>
        <v>Existe requerimiento pero se requiere actividades  dirigidas a su mantenimiento dentro del marco de las lineas de defensa.</v>
      </c>
      <c r="H24" s="15"/>
      <c r="I24" s="117">
        <f t="shared" si="1"/>
        <v>1</v>
      </c>
      <c r="J24" s="289"/>
    </row>
    <row r="25" spans="1:10" ht="45" x14ac:dyDescent="0.25">
      <c r="A25" s="1"/>
      <c r="B25" s="1"/>
      <c r="C25" s="115">
        <v>7</v>
      </c>
      <c r="D25" s="307"/>
      <c r="E25" s="101" t="str">
        <f>+IFERROR(INDEX(Hoja1!$E$2:$E$45,MATCH('Análisis Resultados'!C25,Hoja1!$H$2:$H$45,0)),"")</f>
        <v>Vinculación de los servidores públicos de acuerdo con el marco normativo que les rige (carrera administrativa, libre nombramiento y remoción, entre otros)</v>
      </c>
      <c r="F25" s="102" t="str">
        <f>+IFERROR(VLOOKUP(C25,Hoja1!$H$2:$I$45,2,0),"")</f>
        <v>Si</v>
      </c>
      <c r="G25" s="103" t="str">
        <f t="shared" si="0"/>
        <v>Existe requerimiento pero se requiere actividades  dirigidas a su mantenimiento dentro del marco de las lineas de defensa.</v>
      </c>
      <c r="H25" s="15"/>
      <c r="I25" s="117">
        <f t="shared" si="1"/>
        <v>1</v>
      </c>
      <c r="J25" s="289"/>
    </row>
    <row r="26" spans="1:10" ht="45" x14ac:dyDescent="0.25">
      <c r="A26" s="1"/>
      <c r="B26" s="1"/>
      <c r="C26" s="115">
        <v>8</v>
      </c>
      <c r="D26" s="307"/>
      <c r="E26" s="101" t="str">
        <f>+IFERROR(INDEX(Hoja1!$E$2:$E$45,MATCH('Análisis Resultados'!C26,Hoja1!$H$2:$H$45,0)),"")</f>
        <v>Procesos de inducción, capacitación y bienestar social para sus servidores públicos, de manera directa o en asociación con otras entidades municipales</v>
      </c>
      <c r="F26" s="102" t="str">
        <f>+IFERROR(VLOOKUP(C26,Hoja1!$H$2:$I$45,2,0),"")</f>
        <v>Si</v>
      </c>
      <c r="G26" s="103" t="str">
        <f t="shared" si="0"/>
        <v>Existe requerimiento pero se requiere actividades  dirigidas a su mantenimiento dentro del marco de las lineas de defensa.</v>
      </c>
      <c r="H26" s="15"/>
      <c r="I26" s="117">
        <f t="shared" si="1"/>
        <v>1</v>
      </c>
      <c r="J26" s="289"/>
    </row>
    <row r="27" spans="1:10" ht="45" x14ac:dyDescent="0.25">
      <c r="A27" s="1"/>
      <c r="B27" s="1"/>
      <c r="C27" s="115">
        <v>9</v>
      </c>
      <c r="D27" s="307"/>
      <c r="E27" s="101" t="str">
        <f>+IFERROR(INDEX(Hoja1!$E$2:$E$45,MATCH('Análisis Resultados'!C27,Hoja1!$H$2:$H$45,0)),"")</f>
        <v>Evaluación a los servidores públicos de acuerdo con el marco normativo que le rige</v>
      </c>
      <c r="F27" s="102" t="str">
        <f>+IFERROR(VLOOKUP(C27,Hoja1!$H$2:$I$45,2,0),"")</f>
        <v>Si</v>
      </c>
      <c r="G27" s="103" t="str">
        <f t="shared" si="0"/>
        <v>Existe requerimiento pero se requiere actividades  dirigidas a su mantenimiento dentro del marco de las lineas de defensa.</v>
      </c>
      <c r="H27" s="15"/>
      <c r="I27" s="117">
        <f t="shared" si="1"/>
        <v>1</v>
      </c>
      <c r="J27" s="289"/>
    </row>
    <row r="28" spans="1:10" ht="45" x14ac:dyDescent="0.25">
      <c r="A28" s="1"/>
      <c r="B28" s="1"/>
      <c r="C28" s="115">
        <v>10</v>
      </c>
      <c r="D28" s="307"/>
      <c r="E28" s="101" t="str">
        <f>+IFERROR(INDEX(Hoja1!$E$2:$E$45,MATCH('Análisis Resultados'!C28,Hoja1!$H$2:$H$45,0)),"")</f>
        <v>Procesos de desvinculación de servidores de acuerdo con lo previsto en la Constitución Política y las leyes</v>
      </c>
      <c r="F28" s="102" t="str">
        <f>+IFERROR(VLOOKUP(C28,Hoja1!$H$2:$I$45,2,0),"")</f>
        <v>Si</v>
      </c>
      <c r="G28" s="103" t="str">
        <f t="shared" si="0"/>
        <v>Existe requerimiento pero se requiere actividades  dirigidas a su mantenimiento dentro del marco de las lineas de defensa.</v>
      </c>
      <c r="H28" s="15"/>
      <c r="I28" s="117">
        <f t="shared" si="1"/>
        <v>1</v>
      </c>
      <c r="J28" s="289"/>
    </row>
    <row r="29" spans="1:10" ht="45" x14ac:dyDescent="0.25">
      <c r="A29" s="1"/>
      <c r="B29" s="1"/>
      <c r="C29" s="115">
        <v>11</v>
      </c>
      <c r="D29" s="307"/>
      <c r="E29" s="101" t="str">
        <f>+IFERROR(INDEX(Hoja1!$E$2:$E$45,MATCH('Análisis Resultados'!C29,Hoja1!$H$2:$H$45,0)),"")</f>
        <v>Mecanismos de rendición de cuentas a la ciudadanía</v>
      </c>
      <c r="F29" s="102" t="str">
        <f>+IFERROR(VLOOKUP(C29,Hoja1!$H$2:$I$45,2,0),"")</f>
        <v>Si</v>
      </c>
      <c r="G29" s="103" t="str">
        <f>+IF(F29="Si","Existe requerimiento pero se requiere actividades  dirigidas a su mantenimiento dentro del marco de las lineas de defensa.",IF(F29="En proceso","Se encuentra en proceso, pero requiere continuar con acciones dirigidas a contar con dicho aspecto de control.","No se encuentra el aspecto  por lo tanto la entidad debera generar acciones dirigidas a que se cumpla con el requerimiento."))</f>
        <v>Existe requerimiento pero se requiere actividades  dirigidas a su mantenimiento dentro del marco de las lineas de defensa.</v>
      </c>
      <c r="H29" s="15"/>
      <c r="I29" s="117">
        <f t="shared" si="1"/>
        <v>1</v>
      </c>
      <c r="J29" s="289"/>
    </row>
    <row r="30" spans="1:10" ht="45.75" thickBot="1" x14ac:dyDescent="0.3">
      <c r="A30" s="1"/>
      <c r="B30" s="1"/>
      <c r="C30" s="115">
        <v>12</v>
      </c>
      <c r="D30" s="308"/>
      <c r="E30" s="104" t="str">
        <f>+IFERROR(INDEX(Hoja1!$E$2:$E$45,MATCH('Análisis Resultados'!C30,Hoja1!$H$2:$H$45,0)),"")</f>
        <v>Presentación oportuna de sus informes de gestión a las autoridades competentes</v>
      </c>
      <c r="F30" s="105" t="str">
        <f>+IFERROR(VLOOKUP(C30,Hoja1!$H$2:$I$45,2,0),"")</f>
        <v>Si</v>
      </c>
      <c r="G30" s="106" t="str">
        <f t="shared" si="0"/>
        <v>Existe requerimiento pero se requiere actividades  dirigidas a su mantenimiento dentro del marco de las lineas de defensa.</v>
      </c>
      <c r="H30" s="15"/>
      <c r="I30" s="118">
        <f t="shared" si="1"/>
        <v>1</v>
      </c>
      <c r="J30" s="290"/>
    </row>
    <row r="31" spans="1:10" ht="45" customHeight="1" x14ac:dyDescent="0.25">
      <c r="A31" s="1"/>
      <c r="B31" s="1"/>
      <c r="C31" s="115">
        <v>13</v>
      </c>
      <c r="D31" s="302" t="s">
        <v>60</v>
      </c>
      <c r="E31" s="98" t="str">
        <f>+IFERROR(INDEX(Hoja1!$E$2:$E$45,MATCH('Análisis Resultados'!C31,Hoja1!$H$2:$H$45,0)),"")</f>
        <v>La identificación de cambios en su entorno que pueden generar consecuencias negativas en su gestión</v>
      </c>
      <c r="F31" s="99" t="str">
        <f>+IFERROR(VLOOKUP(C31,Hoja1!$H$2:$I$45,2,0),"")</f>
        <v>En proceso</v>
      </c>
      <c r="G31" s="100" t="str">
        <f t="shared" si="0"/>
        <v>Se encuentra en proceso, pero requiere continuar con acciones dirigidas a contar con dicho aspecto de control.</v>
      </c>
      <c r="H31" s="15"/>
      <c r="I31" s="116">
        <f t="shared" si="1"/>
        <v>0.5</v>
      </c>
      <c r="J31" s="286">
        <f>+AVERAGE(I31:I40)</f>
        <v>0.9</v>
      </c>
    </row>
    <row r="32" spans="1:10" ht="57" customHeight="1" x14ac:dyDescent="0.25">
      <c r="A32" s="1"/>
      <c r="B32" s="1"/>
      <c r="C32" s="115">
        <v>14</v>
      </c>
      <c r="D32" s="303"/>
      <c r="E32" s="101" t="str">
        <f>+IFERROR(INDEX(Hoja1!$E$2:$E$45,MATCH('Análisis Resultados'!C32,Hoja1!$H$2:$H$45,0)),"")</f>
        <v>La identificación de aquellos problemas o aspectos que pueden afectar el cumplimiento de los planes de la entidad y en general su gestión institucional (riesgos)</v>
      </c>
      <c r="F32" s="102" t="str">
        <f>+IFERROR(VLOOKUP(C32,Hoja1!$H$2:$I$45,2,0),"")</f>
        <v>En proceso</v>
      </c>
      <c r="G32" s="103" t="str">
        <f t="shared" si="0"/>
        <v>Se encuentra en proceso, pero requiere continuar con acciones dirigidas a contar con dicho aspecto de control.</v>
      </c>
      <c r="H32" s="15"/>
      <c r="I32" s="117">
        <f t="shared" si="1"/>
        <v>0.5</v>
      </c>
      <c r="J32" s="287"/>
    </row>
    <row r="33" spans="1:10" ht="54" customHeight="1" x14ac:dyDescent="0.25">
      <c r="A33" s="1"/>
      <c r="B33" s="1"/>
      <c r="C33" s="115">
        <v>15</v>
      </c>
      <c r="D33" s="303"/>
      <c r="E33" s="101" t="str">
        <f>+IFERROR(INDEX(Hoja1!$E$2:$E$45,MATCH('Análisis Resultados'!C33,Hoja1!$H$2:$H$45,0)),"")</f>
        <v>La identificación  de los riesgos relacionados con posibles actos de corrupción en el ejercicio de sus funciones</v>
      </c>
      <c r="F33" s="102" t="str">
        <f>+IFERROR(VLOOKUP(C33,Hoja1!$H$2:$I$45,2,0),"")</f>
        <v>Si</v>
      </c>
      <c r="G33" s="103" t="str">
        <f t="shared" si="0"/>
        <v>Existe requerimiento pero se requiere actividades  dirigidas a su mantenimiento dentro del marco de las lineas de defensa.</v>
      </c>
      <c r="H33" s="15"/>
      <c r="I33" s="117">
        <f t="shared" si="1"/>
        <v>1</v>
      </c>
      <c r="J33" s="287"/>
    </row>
    <row r="34" spans="1:10" ht="45" x14ac:dyDescent="0.25">
      <c r="A34" s="1"/>
      <c r="B34" s="1"/>
      <c r="C34" s="115">
        <v>16</v>
      </c>
      <c r="D34" s="303"/>
      <c r="E34" s="101" t="str">
        <f>+IFERROR(INDEX(Hoja1!$E$2:$E$45,MATCH('Análisis Resultados'!C34,Hoja1!$H$2:$H$45,0)),"")</f>
        <v>Si su capacidad e infraestructura lo permite, identificación de riesgos asociados a las tecnologías de la información y las comunicaciones</v>
      </c>
      <c r="F34" s="102" t="str">
        <f>+IFERROR(VLOOKUP(C34,Hoja1!$H$2:$I$45,2,0),"")</f>
        <v>Si</v>
      </c>
      <c r="G34" s="103" t="str">
        <f t="shared" si="0"/>
        <v>Existe requerimiento pero se requiere actividades  dirigidas a su mantenimiento dentro del marco de las lineas de defensa.</v>
      </c>
      <c r="H34" s="15"/>
      <c r="I34" s="117">
        <f t="shared" si="1"/>
        <v>1</v>
      </c>
      <c r="J34" s="287"/>
    </row>
    <row r="35" spans="1:10" ht="67.5" customHeight="1" x14ac:dyDescent="0.25">
      <c r="A35" s="1"/>
      <c r="B35" s="1"/>
      <c r="C35" s="115">
        <v>17</v>
      </c>
      <c r="D35" s="303"/>
      <c r="E35" s="101" t="str">
        <f>+IFERROR(INDEX(Hoja1!$E$2:$E$45,MATCH('Análisis Resultados'!C35,Hoja1!$H$2:$H$45,0)),"")</f>
        <v>Hacen seguimiento a los problemas (riesgos)  que pueden afectar el cumplimiento de sus procesos, programas o proyectos a cargo</v>
      </c>
      <c r="F35" s="102" t="str">
        <f>+IFERROR(VLOOKUP(C35,Hoja1!$H$2:$I$45,2,0),"")</f>
        <v>Si</v>
      </c>
      <c r="G35" s="103" t="str">
        <f t="shared" si="0"/>
        <v>Existe requerimiento pero se requiere actividades  dirigidas a su mantenimiento dentro del marco de las lineas de defensa.</v>
      </c>
      <c r="H35" s="15"/>
      <c r="I35" s="117">
        <f t="shared" si="1"/>
        <v>1</v>
      </c>
      <c r="J35" s="287"/>
    </row>
    <row r="36" spans="1:10" ht="45" x14ac:dyDescent="0.25">
      <c r="A36" s="1"/>
      <c r="B36" s="1"/>
      <c r="C36" s="115">
        <v>18</v>
      </c>
      <c r="D36" s="303"/>
      <c r="E36" s="101" t="str">
        <f>+IFERROR(INDEX(Hoja1!$E$2:$E$45,MATCH('Análisis Resultados'!C36,Hoja1!$H$2:$H$45,0)),"")</f>
        <v>Informan de manera periódica a quien corresponda sobre el desempeño de las actividades de gestión de riesgos</v>
      </c>
      <c r="F36" s="102" t="str">
        <f>+IFERROR(VLOOKUP(C36,Hoja1!$H$2:$I$45,2,0),"")</f>
        <v>Si</v>
      </c>
      <c r="G36" s="103" t="str">
        <f t="shared" si="0"/>
        <v>Existe requerimiento pero se requiere actividades  dirigidas a su mantenimiento dentro del marco de las lineas de defensa.</v>
      </c>
      <c r="H36" s="15"/>
      <c r="I36" s="117">
        <f t="shared" si="1"/>
        <v>1</v>
      </c>
      <c r="J36" s="287"/>
    </row>
    <row r="37" spans="1:10" ht="57" customHeight="1" x14ac:dyDescent="0.25">
      <c r="A37" s="1"/>
      <c r="B37" s="1"/>
      <c r="C37" s="115">
        <v>19</v>
      </c>
      <c r="D37" s="303"/>
      <c r="E37" s="101" t="str">
        <f>+IFERROR(INDEX(Hoja1!$E$2:$E$45,MATCH('Análisis Resultados'!C37,Hoja1!$H$2:$H$45,0)),"")</f>
        <v>Identifican deficiencias en las maneras de  controlar los riesgos o problemas en sus procesos, programas o proyectos, y propone los ajustes necesarios</v>
      </c>
      <c r="F37" s="102" t="str">
        <f>+IFERROR(VLOOKUP(C37,Hoja1!$H$2:$I$45,2,0),"")</f>
        <v>Si</v>
      </c>
      <c r="G37" s="103" t="str">
        <f t="shared" si="0"/>
        <v>Existe requerimiento pero se requiere actividades  dirigidas a su mantenimiento dentro del marco de las lineas de defensa.</v>
      </c>
      <c r="H37" s="15"/>
      <c r="I37" s="117">
        <f t="shared" si="1"/>
        <v>1</v>
      </c>
      <c r="J37" s="287"/>
    </row>
    <row r="38" spans="1:10" ht="45" x14ac:dyDescent="0.25">
      <c r="A38" s="1"/>
      <c r="B38" s="1"/>
      <c r="C38" s="115">
        <v>20</v>
      </c>
      <c r="D38" s="303"/>
      <c r="E38" s="101" t="str">
        <f>+IFERROR(INDEX(Hoja1!$E$2:$E$45,MATCH('Análisis Resultados'!C38,Hoja1!$H$2:$H$45,0)),"")</f>
        <v>Se definen espacios de reunión para conocerlos y proponer acciones para su solución</v>
      </c>
      <c r="F38" s="102" t="str">
        <f>+IFERROR(VLOOKUP(C38,Hoja1!$H$2:$I$45,2,0),"")</f>
        <v>Si</v>
      </c>
      <c r="G38" s="103" t="str">
        <f t="shared" si="0"/>
        <v>Existe requerimiento pero se requiere actividades  dirigidas a su mantenimiento dentro del marco de las lineas de defensa.</v>
      </c>
      <c r="H38" s="15"/>
      <c r="I38" s="117">
        <f t="shared" si="1"/>
        <v>1</v>
      </c>
      <c r="J38" s="287"/>
    </row>
    <row r="39" spans="1:10" ht="45" x14ac:dyDescent="0.25">
      <c r="A39" s="1"/>
      <c r="B39" s="1"/>
      <c r="C39" s="115">
        <v>21</v>
      </c>
      <c r="D39" s="303"/>
      <c r="E39" s="101" t="str">
        <f>+IFERROR(INDEX(Hoja1!$E$2:$E$45,MATCH('Análisis Resultados'!C39,Hoja1!$H$2:$H$45,0)),"")</f>
        <v>Cada líder del equipo autónomamente toma las acciones para solucionarlos.</v>
      </c>
      <c r="F39" s="102" t="str">
        <f>+IFERROR(VLOOKUP(C39,Hoja1!$H$2:$I$45,2,0),"")</f>
        <v>Si</v>
      </c>
      <c r="G39" s="103" t="str">
        <f t="shared" si="0"/>
        <v>Existe requerimiento pero se requiere actividades  dirigidas a su mantenimiento dentro del marco de las lineas de defensa.</v>
      </c>
      <c r="H39" s="15"/>
      <c r="I39" s="117">
        <f t="shared" si="1"/>
        <v>1</v>
      </c>
      <c r="J39" s="287"/>
    </row>
    <row r="40" spans="1:10" ht="45.75" thickBot="1" x14ac:dyDescent="0.3">
      <c r="A40" s="1"/>
      <c r="B40" s="1"/>
      <c r="C40" s="115">
        <v>22</v>
      </c>
      <c r="D40" s="303"/>
      <c r="E40" s="107" t="str">
        <f>+IFERROR(INDEX(Hoja1!$E$2:$E$45,MATCH('Análisis Resultados'!C40,Hoja1!$H$2:$H$45,0)),"")</f>
        <v>Solamente hasta que un organismo de control actúa se definen acciones de mejora.</v>
      </c>
      <c r="F40" s="108" t="str">
        <f>+IFERROR(VLOOKUP(C40,Hoja1!$H$2:$I$45,2,0),"")</f>
        <v>Si</v>
      </c>
      <c r="G40" s="109" t="str">
        <f t="shared" si="0"/>
        <v>Existe requerimiento pero se requiere actividades  dirigidas a su mantenimiento dentro del marco de las lineas de defensa.</v>
      </c>
      <c r="H40" s="15"/>
      <c r="I40" s="119">
        <f t="shared" si="1"/>
        <v>1</v>
      </c>
      <c r="J40" s="287"/>
    </row>
    <row r="41" spans="1:10" ht="87.75" customHeight="1" x14ac:dyDescent="0.25">
      <c r="A41" s="1"/>
      <c r="B41" s="1"/>
      <c r="C41" s="115">
        <v>23</v>
      </c>
      <c r="D41" s="298" t="s">
        <v>78</v>
      </c>
      <c r="E41" s="98" t="str">
        <f>+IFERROR(INDEX(Hoja1!$E$2:$E$45,MATCH('Análisis Resultados'!C41,Hoja1!$H$2:$H$45,0)),"")</f>
        <v>La definición de acciones o actividades para para dar tratamiento a los problemas identificados (mitigación de riesgos), incluyendo aquellos asociados a posibles actos de corrupción</v>
      </c>
      <c r="F41" s="99" t="str">
        <f>+IFERROR(VLOOKUP(C41,Hoja1!$H$2:$I$45,2,0),"")</f>
        <v>Si</v>
      </c>
      <c r="G41" s="100" t="str">
        <f t="shared" si="0"/>
        <v>Existe requerimiento pero se requiere actividades  dirigidas a su mantenimiento dentro del marco de las lineas de defensa.</v>
      </c>
      <c r="H41" s="15"/>
      <c r="I41" s="116">
        <f t="shared" si="1"/>
        <v>1</v>
      </c>
      <c r="J41" s="286">
        <f>+AVERAGE(I41:I45)</f>
        <v>1</v>
      </c>
    </row>
    <row r="42" spans="1:10" ht="57" x14ac:dyDescent="0.25">
      <c r="A42" s="1"/>
      <c r="B42" s="1"/>
      <c r="C42" s="115">
        <v>24</v>
      </c>
      <c r="D42" s="299"/>
      <c r="E42" s="101" t="str">
        <f>+IFERROR(INDEX(Hoja1!$E$2:$E$45,MATCH('Análisis Resultados'!C42,Hoja1!$H$2:$H$45,0)),"")</f>
        <v>Mecanismos de verificación de si se están o no mitigando los riesgos, o en su defecto, elaboración de planes de contingencia para subsanar sus consecuencias</v>
      </c>
      <c r="F42" s="102" t="str">
        <f>+IFERROR(VLOOKUP(C42,Hoja1!$H$2:$I$45,2,0),"")</f>
        <v>Si</v>
      </c>
      <c r="G42" s="103" t="str">
        <f t="shared" si="0"/>
        <v>Existe requerimiento pero se requiere actividades  dirigidas a su mantenimiento dentro del marco de las lineas de defensa.</v>
      </c>
      <c r="H42" s="15"/>
      <c r="I42" s="117">
        <f t="shared" si="1"/>
        <v>1</v>
      </c>
      <c r="J42" s="287"/>
    </row>
    <row r="43" spans="1:10" ht="85.5" customHeight="1" x14ac:dyDescent="0.25">
      <c r="A43" s="1"/>
      <c r="B43" s="1"/>
      <c r="C43" s="115">
        <v>25</v>
      </c>
      <c r="D43" s="299"/>
      <c r="E43" s="101" t="str">
        <f>+IFERROR(INDEX(Hoja1!$E$2:$E$45,MATCH('Análisis Resultados'!C43,Hoja1!$H$2:$H$45,0)),"")</f>
        <v>Planes, acciones o estrategias que permitan subsanar las consecuencias de la materialización de los riesgos, cuando se presentan</v>
      </c>
      <c r="F43" s="102" t="str">
        <f>+IFERROR(VLOOKUP(C43,Hoja1!$H$2:$I$45,2,0),"")</f>
        <v>Si</v>
      </c>
      <c r="G43" s="103" t="str">
        <f t="shared" si="0"/>
        <v>Existe requerimiento pero se requiere actividades  dirigidas a su mantenimiento dentro del marco de las lineas de defensa.</v>
      </c>
      <c r="H43" s="15"/>
      <c r="I43" s="117">
        <f t="shared" si="1"/>
        <v>1</v>
      </c>
      <c r="J43" s="287"/>
    </row>
    <row r="44" spans="1:10" ht="57" customHeight="1" x14ac:dyDescent="0.25">
      <c r="A44" s="1"/>
      <c r="B44" s="1"/>
      <c r="C44" s="115">
        <v>26</v>
      </c>
      <c r="D44" s="299"/>
      <c r="E44" s="101" t="str">
        <f>+IFERROR(INDEX(Hoja1!$E$2:$E$45,MATCH('Análisis Resultados'!C44,Hoja1!$H$2:$H$45,0)),"")</f>
        <v>Un documento que consolide  los riesgos  y el tratamiento que se les da, incluyendo aquellos que conllevan posibles actos de corrupción y si la capacidad e infraestructura lo permite, los asociados con las tecnologías de la información y las comunicaciones</v>
      </c>
      <c r="F44" s="102" t="str">
        <f>+IFERROR(VLOOKUP(C44,Hoja1!$H$2:$I$45,2,0),"")</f>
        <v>Si</v>
      </c>
      <c r="G44" s="103" t="str">
        <f t="shared" si="0"/>
        <v>Existe requerimiento pero se requiere actividades  dirigidas a su mantenimiento dentro del marco de las lineas de defensa.</v>
      </c>
      <c r="H44" s="15"/>
      <c r="I44" s="117">
        <f t="shared" si="1"/>
        <v>1</v>
      </c>
      <c r="J44" s="287"/>
    </row>
    <row r="45" spans="1:10" ht="57" customHeight="1" thickBot="1" x14ac:dyDescent="0.3">
      <c r="A45" s="1"/>
      <c r="B45" s="1"/>
      <c r="C45" s="115">
        <v>27</v>
      </c>
      <c r="D45" s="300"/>
      <c r="E45" s="104" t="str">
        <f>+IFERROR(INDEX(Hoja1!$E$2:$E$45,MATCH('Análisis Resultados'!C45,Hoja1!$H$2:$H$45,0)),"")</f>
        <v>Un plan anticorrupción y de servicio al ciudadano con los temas que le aplican, publicado en algún medio para conocimiento de la ciudadanía</v>
      </c>
      <c r="F45" s="105" t="str">
        <f>+IFERROR(VLOOKUP(C45,Hoja1!$H$2:$I$45,2,0),"")</f>
        <v>Si</v>
      </c>
      <c r="G45" s="106" t="str">
        <f t="shared" si="0"/>
        <v>Existe requerimiento pero se requiere actividades  dirigidas a su mantenimiento dentro del marco de las lineas de defensa.</v>
      </c>
      <c r="H45" s="15"/>
      <c r="I45" s="118">
        <f t="shared" si="1"/>
        <v>1</v>
      </c>
      <c r="J45" s="301"/>
    </row>
    <row r="46" spans="1:10" ht="63.75" customHeight="1" x14ac:dyDescent="0.25">
      <c r="A46" s="1"/>
      <c r="B46" s="1"/>
      <c r="C46" s="115">
        <v>28</v>
      </c>
      <c r="D46" s="297" t="s">
        <v>86</v>
      </c>
      <c r="E46" s="110" t="str">
        <f>+IFERROR(INDEX(Hoja1!$E$2:$E$45,MATCH('Análisis Resultados'!C46,Hoja1!$H$2:$H$45,0)),"")</f>
        <v>Responsables de la información institucional</v>
      </c>
      <c r="F46" s="111" t="str">
        <f>+IFERROR(VLOOKUP(C46,Hoja1!$H$2:$I$45,2,0),"")</f>
        <v>Si</v>
      </c>
      <c r="G46" s="112" t="str">
        <f t="shared" si="0"/>
        <v>Existe requerimiento pero se requiere actividades  dirigidas a su mantenimiento dentro del marco de las lineas de defensa.</v>
      </c>
      <c r="H46" s="15"/>
      <c r="I46" s="120">
        <f t="shared" si="1"/>
        <v>1</v>
      </c>
      <c r="J46" s="287">
        <f>+AVERAGE(I46:I52)</f>
        <v>1</v>
      </c>
    </row>
    <row r="47" spans="1:10" ht="92.25" customHeight="1" x14ac:dyDescent="0.25">
      <c r="A47" s="1"/>
      <c r="B47" s="1"/>
      <c r="C47" s="115">
        <v>29</v>
      </c>
      <c r="D47" s="297"/>
      <c r="E47" s="101" t="str">
        <f>+IFERROR(INDEX(Hoja1!$E$2:$E$45,MATCH('Análisis Resultados'!C47,Hoja1!$H$2:$H$45,0)),"")</f>
        <v>Canales de comunicación con los ciudadanos</v>
      </c>
      <c r="F47" s="102" t="str">
        <f>+IFERROR(VLOOKUP(C47,Hoja1!$H$2:$I$45,2,0),"")</f>
        <v>Si</v>
      </c>
      <c r="G47" s="113" t="str">
        <f t="shared" si="0"/>
        <v>Existe requerimiento pero se requiere actividades  dirigidas a su mantenimiento dentro del marco de las lineas de defensa.</v>
      </c>
      <c r="H47" s="15"/>
      <c r="I47" s="121">
        <f t="shared" si="1"/>
        <v>1</v>
      </c>
      <c r="J47" s="287"/>
    </row>
    <row r="48" spans="1:10" ht="66.75" customHeight="1" x14ac:dyDescent="0.25">
      <c r="A48" s="1"/>
      <c r="B48" s="1"/>
      <c r="C48" s="115">
        <v>30</v>
      </c>
      <c r="D48" s="297"/>
      <c r="E48" s="101" t="str">
        <f>+IFERROR(INDEX(Hoja1!$E$2:$E$45,MATCH('Análisis Resultados'!C48,Hoja1!$H$2:$H$45,0)),"")</f>
        <v>Canales de comunicación o mecanismos de reporte de información a otros organismos gubernamentales o de control</v>
      </c>
      <c r="F48" s="102" t="str">
        <f>+IFERROR(VLOOKUP(C48,Hoja1!$H$2:$I$45,2,0),"")</f>
        <v>Si</v>
      </c>
      <c r="G48" s="113" t="str">
        <f t="shared" si="0"/>
        <v>Existe requerimiento pero se requiere actividades  dirigidas a su mantenimiento dentro del marco de las lineas de defensa.</v>
      </c>
      <c r="H48" s="15"/>
      <c r="I48" s="121">
        <f t="shared" si="1"/>
        <v>1</v>
      </c>
      <c r="J48" s="287"/>
    </row>
    <row r="49" spans="1:10" ht="60" customHeight="1" x14ac:dyDescent="0.25">
      <c r="A49" s="1"/>
      <c r="B49" s="1"/>
      <c r="C49" s="115">
        <v>31</v>
      </c>
      <c r="D49" s="297"/>
      <c r="E49" s="101" t="str">
        <f>+IFERROR(INDEX(Hoja1!$E$2:$E$45,MATCH('Análisis Resultados'!C49,Hoja1!$H$2:$H$45,0)),"")</f>
        <v xml:space="preserve">Lineamientos para dar tratamiento a la información de carácter reservado </v>
      </c>
      <c r="F49" s="102" t="str">
        <f>+IFERROR(VLOOKUP(C49,Hoja1!$H$2:$I$45,2,0),"")</f>
        <v>Si</v>
      </c>
      <c r="G49" s="113" t="str">
        <f t="shared" si="0"/>
        <v>Existe requerimiento pero se requiere actividades  dirigidas a su mantenimiento dentro del marco de las lineas de defensa.</v>
      </c>
      <c r="H49" s="15"/>
      <c r="I49" s="121">
        <f t="shared" si="1"/>
        <v>1</v>
      </c>
      <c r="J49" s="287"/>
    </row>
    <row r="50" spans="1:10" ht="57" customHeight="1" x14ac:dyDescent="0.25">
      <c r="A50" s="1"/>
      <c r="B50" s="1"/>
      <c r="C50" s="115">
        <v>32</v>
      </c>
      <c r="D50" s="297"/>
      <c r="E50" s="101" t="str">
        <f>+IFERROR(INDEX(Hoja1!$E$2:$E$45,MATCH('Análisis Resultados'!C50,Hoja1!$H$2:$H$45,0)),"")</f>
        <v>Identificación de información que produce en el marco de su gestión (Para los ciudadanos, organismos de control, organismos gubernamentales, entre otros)</v>
      </c>
      <c r="F50" s="102" t="str">
        <f>+IFERROR(VLOOKUP(C50,Hoja1!$H$2:$I$45,2,0),"")</f>
        <v>Si</v>
      </c>
      <c r="G50" s="113" t="str">
        <f t="shared" si="0"/>
        <v>Existe requerimiento pero se requiere actividades  dirigidas a su mantenimiento dentro del marco de las lineas de defensa.</v>
      </c>
      <c r="H50" s="15"/>
      <c r="I50" s="121">
        <f t="shared" si="1"/>
        <v>1</v>
      </c>
      <c r="J50" s="287"/>
    </row>
    <row r="51" spans="1:10" ht="57" customHeight="1" x14ac:dyDescent="0.25">
      <c r="A51" s="1"/>
      <c r="B51" s="1"/>
      <c r="C51" s="115">
        <v>33</v>
      </c>
      <c r="D51" s="297"/>
      <c r="E51" s="101" t="str">
        <f>+IFERROR(INDEX(Hoja1!$E$2:$E$45,MATCH('Análisis Resultados'!C51,Hoja1!$H$2:$H$45,0)),"")</f>
        <v>Identificación de información necesaria para la operación de la entidad (normograma, presupuesto, talento humano, infraestructura física y tecnológica)</v>
      </c>
      <c r="F51" s="102" t="str">
        <f>+IFERROR(VLOOKUP(C51,Hoja1!$H$2:$I$45,2,0),"")</f>
        <v>Si</v>
      </c>
      <c r="G51" s="113" t="str">
        <f t="shared" si="0"/>
        <v>Existe requerimiento pero se requiere actividades  dirigidas a su mantenimiento dentro del marco de las lineas de defensa.</v>
      </c>
      <c r="H51" s="15"/>
      <c r="I51" s="121">
        <f t="shared" si="1"/>
        <v>1</v>
      </c>
      <c r="J51" s="287"/>
    </row>
    <row r="52" spans="1:10" ht="45.75" thickBot="1" x14ac:dyDescent="0.3">
      <c r="A52" s="1"/>
      <c r="B52" s="1"/>
      <c r="C52" s="115">
        <v>34</v>
      </c>
      <c r="D52" s="297"/>
      <c r="E52" s="107" t="str">
        <f>+IFERROR(INDEX(Hoja1!$E$2:$E$45,MATCH('Análisis Resultados'!C52,Hoja1!$H$2:$H$45,0)),"")</f>
        <v>Si su capacidad e infraestructura lo permite, tecnologías de la información y las comunicaciones que soporten estos procesos</v>
      </c>
      <c r="F52" s="108" t="str">
        <f>+IFERROR(VLOOKUP(C52,Hoja1!$H$2:$I$45,2,0),"")</f>
        <v>Si</v>
      </c>
      <c r="G52" s="114" t="str">
        <f t="shared" si="0"/>
        <v>Existe requerimiento pero se requiere actividades  dirigidas a su mantenimiento dentro del marco de las lineas de defensa.</v>
      </c>
      <c r="H52" s="15"/>
      <c r="I52" s="122">
        <f t="shared" si="1"/>
        <v>1</v>
      </c>
      <c r="J52" s="287"/>
    </row>
    <row r="53" spans="1:10" ht="41.25" customHeight="1" x14ac:dyDescent="0.25">
      <c r="A53" s="1"/>
      <c r="B53" s="1"/>
      <c r="C53" s="115">
        <v>35</v>
      </c>
      <c r="D53" s="291" t="s">
        <v>96</v>
      </c>
      <c r="E53" s="98" t="str">
        <f>+IFERROR(INDEX(Hoja1!$E$2:$E$45,MATCH('Análisis Resultados'!C53,Hoja1!$H$2:$H$45,0)),"")</f>
        <v>Mecanismos de evaluación de la gestión (cronogramas, indicadores, listas de chequeo u otros)</v>
      </c>
      <c r="F53" s="99" t="str">
        <f>+IFERROR(VLOOKUP(C53,Hoja1!$H$2:$I$45,2,0),"")</f>
        <v>Si</v>
      </c>
      <c r="G53" s="100" t="str">
        <f t="shared" si="0"/>
        <v>Existe requerimiento pero se requiere actividades  dirigidas a su mantenimiento dentro del marco de las lineas de defensa.</v>
      </c>
      <c r="H53" s="15"/>
      <c r="I53" s="116">
        <f t="shared" si="1"/>
        <v>1</v>
      </c>
      <c r="J53" s="294">
        <f>+AVERAGE(I53:I62)</f>
        <v>1</v>
      </c>
    </row>
    <row r="54" spans="1:10" ht="58.5" customHeight="1" x14ac:dyDescent="0.25">
      <c r="A54" s="1"/>
      <c r="B54" s="1"/>
      <c r="C54" s="115">
        <v>36</v>
      </c>
      <c r="D54" s="292"/>
      <c r="E54" s="101" t="str">
        <f>+IFERROR(INDEX(Hoja1!$E$2:$E$45,MATCH('Análisis Resultados'!C54,Hoja1!$H$2:$H$45,0)),"")</f>
        <v>Algún mecanismo para monitorear o supervisar el sistema de control interno institucional, ya sea por parte del representante legal, o del área de control interno (si la entidad cuenta con ella), o bien a través del Comité departamental o municipal de Auditoría.</v>
      </c>
      <c r="F54" s="102" t="str">
        <f>+IFERROR(VLOOKUP(C54,Hoja1!$H$2:$I$45,2,0),"")</f>
        <v>Si</v>
      </c>
      <c r="G54" s="103" t="str">
        <f t="shared" si="0"/>
        <v>Existe requerimiento pero se requiere actividades  dirigidas a su mantenimiento dentro del marco de las lineas de defensa.</v>
      </c>
      <c r="H54" s="15"/>
      <c r="I54" s="117">
        <f t="shared" si="1"/>
        <v>1</v>
      </c>
      <c r="J54" s="295"/>
    </row>
    <row r="55" spans="1:10" s="1" customFormat="1" ht="84.75" customHeight="1" x14ac:dyDescent="0.25">
      <c r="C55" s="115">
        <v>37</v>
      </c>
      <c r="D55" s="292"/>
      <c r="E55" s="101" t="str">
        <f>+IFERROR(INDEX(Hoja1!$E$2:$E$45,MATCH('Análisis Resultados'!C55,Hoja1!$H$2:$H$45,0)),"")</f>
        <v>Medidas correctivas en caso de detectarse deficiencias en los ejercicios de evaluación, seguimiento o auditoría</v>
      </c>
      <c r="F55" s="102" t="str">
        <f>+IFERROR(VLOOKUP(C55,Hoja1!$H$2:$I$45,2,0),"")</f>
        <v>Si</v>
      </c>
      <c r="G55" s="103" t="str">
        <f t="shared" si="0"/>
        <v>Existe requerimiento pero se requiere actividades  dirigidas a su mantenimiento dentro del marco de las lineas de defensa.</v>
      </c>
      <c r="H55" s="3"/>
      <c r="I55" s="117">
        <f t="shared" si="1"/>
        <v>1</v>
      </c>
      <c r="J55" s="295"/>
    </row>
    <row r="56" spans="1:10" s="1" customFormat="1" ht="78.75" customHeight="1" x14ac:dyDescent="0.25">
      <c r="C56" s="115">
        <v>38</v>
      </c>
      <c r="D56" s="292"/>
      <c r="E56" s="101" t="str">
        <f>+IFERROR(INDEX(Hoja1!$E$2:$E$45,MATCH('Análisis Resultados'!C56,Hoja1!$H$2:$H$45,0)),"")</f>
        <v>Seguimiento a los planes de mejoramiento suscritos con instancias de control internas o externas</v>
      </c>
      <c r="F56" s="102" t="str">
        <f>+IFERROR(VLOOKUP(C56,Hoja1!$H$2:$I$45,2,0),"")</f>
        <v>Si</v>
      </c>
      <c r="G56" s="103" t="str">
        <f t="shared" si="0"/>
        <v>Existe requerimiento pero se requiere actividades  dirigidas a su mantenimiento dentro del marco de las lineas de defensa.</v>
      </c>
      <c r="H56" s="3"/>
      <c r="I56" s="117">
        <f t="shared" si="1"/>
        <v>1</v>
      </c>
      <c r="J56" s="295"/>
    </row>
    <row r="57" spans="1:10" s="1" customFormat="1" ht="54.75" customHeight="1" x14ac:dyDescent="0.25">
      <c r="C57" s="115">
        <v>39</v>
      </c>
      <c r="D57" s="292"/>
      <c r="E57" s="101" t="str">
        <f>+IFERROR(INDEX(Hoja1!$E$2:$E$45,MATCH('Análisis Resultados'!C57,Hoja1!$H$2:$H$45,0)),"")</f>
        <v>La entidad participa en el  Comité Municipal de Auditoría?</v>
      </c>
      <c r="F57" s="102" t="str">
        <f>+IFERROR(VLOOKUP(C57,Hoja1!$H$2:$I$45,2,0),"")</f>
        <v>Si</v>
      </c>
      <c r="G57" s="103" t="str">
        <f t="shared" si="0"/>
        <v>Existe requerimiento pero se requiere actividades  dirigidas a su mantenimiento dentro del marco de las lineas de defensa.</v>
      </c>
      <c r="H57" s="3"/>
      <c r="I57" s="117">
        <f t="shared" si="1"/>
        <v>1</v>
      </c>
      <c r="J57" s="295"/>
    </row>
    <row r="58" spans="1:10" s="1" customFormat="1" ht="68.25" customHeight="1" x14ac:dyDescent="0.25">
      <c r="C58" s="115">
        <v>40</v>
      </c>
      <c r="D58" s="292"/>
      <c r="E58" s="101" t="str">
        <f>+IFERROR(INDEX(Hoja1!$E$2:$E$45,MATCH('Análisis Resultados'!C58,Hoja1!$H$2:$H$45,0)),"")</f>
        <v>Evitar que los problemas (riesgos) obstaculicen el cumplimiento de los objetivos.</v>
      </c>
      <c r="F58" s="102" t="str">
        <f>+IFERROR(VLOOKUP(C58,Hoja1!$H$2:$I$45,2,0),"")</f>
        <v>Si</v>
      </c>
      <c r="G58" s="103" t="str">
        <f t="shared" si="0"/>
        <v>Existe requerimiento pero se requiere actividades  dirigidas a su mantenimiento dentro del marco de las lineas de defensa.</v>
      </c>
      <c r="H58" s="3"/>
      <c r="I58" s="117">
        <f t="shared" si="1"/>
        <v>1</v>
      </c>
      <c r="J58" s="295"/>
    </row>
    <row r="59" spans="1:10" s="1" customFormat="1" ht="45" customHeight="1" x14ac:dyDescent="0.25">
      <c r="C59" s="115">
        <v>41</v>
      </c>
      <c r="D59" s="292"/>
      <c r="E59" s="101" t="str">
        <f>+IFERROR(INDEX(Hoja1!$E$2:$E$45,MATCH('Análisis Resultados'!C59,Hoja1!$H$2:$H$45,0)),"")</f>
        <v>Controlar los puntos críticos en los procesos.</v>
      </c>
      <c r="F59" s="102" t="str">
        <f>+IFERROR(VLOOKUP(C59,Hoja1!$H$2:$I$45,2,0),"")</f>
        <v>Si</v>
      </c>
      <c r="G59" s="103" t="str">
        <f t="shared" si="0"/>
        <v>Existe requerimiento pero se requiere actividades  dirigidas a su mantenimiento dentro del marco de las lineas de defensa.</v>
      </c>
      <c r="H59" s="3"/>
      <c r="I59" s="117">
        <f t="shared" si="1"/>
        <v>1</v>
      </c>
      <c r="J59" s="295"/>
    </row>
    <row r="60" spans="1:10" s="1" customFormat="1" ht="51.75" customHeight="1" x14ac:dyDescent="0.25">
      <c r="C60" s="115">
        <v>42</v>
      </c>
      <c r="D60" s="292"/>
      <c r="E60" s="101" t="str">
        <f>+IFERROR(INDEX(Hoja1!$E$2:$E$45,MATCH('Análisis Resultados'!C60,Hoja1!$H$2:$H$45,0)),"")</f>
        <v>Diseñar acciones adecuadas para controlar los problemas que afectan el cumplimiento de las metas y objetivos institucionales (riesgos).</v>
      </c>
      <c r="F60" s="102" t="str">
        <f>+IFERROR(VLOOKUP(C60,Hoja1!$H$2:$I$45,2,0),"")</f>
        <v>Si</v>
      </c>
      <c r="G60" s="103" t="str">
        <f t="shared" si="0"/>
        <v>Existe requerimiento pero se requiere actividades  dirigidas a su mantenimiento dentro del marco de las lineas de defensa.</v>
      </c>
      <c r="H60" s="3"/>
      <c r="I60" s="117">
        <f t="shared" si="1"/>
        <v>1</v>
      </c>
      <c r="J60" s="295"/>
    </row>
    <row r="61" spans="1:10" s="1" customFormat="1" ht="84" customHeight="1" x14ac:dyDescent="0.25">
      <c r="C61" s="115">
        <v>43</v>
      </c>
      <c r="D61" s="292"/>
      <c r="E61" s="101" t="str">
        <f>+IFERROR(INDEX(Hoja1!$E$2:$E$45,MATCH('Análisis Resultados'!C61,Hoja1!$H$2:$H$45,0)),"")</f>
        <v>Ejecutar las acciones de acuerdo a como se diseñaron previamente.</v>
      </c>
      <c r="F61" s="102" t="str">
        <f>+IFERROR(VLOOKUP(C61,Hoja1!$H$2:$I$45,2,0),"")</f>
        <v>Si</v>
      </c>
      <c r="G61" s="103" t="str">
        <f t="shared" si="0"/>
        <v>Existe requerimiento pero se requiere actividades  dirigidas a su mantenimiento dentro del marco de las lineas de defensa.</v>
      </c>
      <c r="H61" s="3"/>
      <c r="I61" s="117">
        <f t="shared" si="1"/>
        <v>1</v>
      </c>
      <c r="J61" s="295"/>
    </row>
    <row r="62" spans="1:10" s="1" customFormat="1" ht="60" customHeight="1" thickBot="1" x14ac:dyDescent="0.3">
      <c r="C62" s="115">
        <v>44</v>
      </c>
      <c r="D62" s="293"/>
      <c r="E62" s="104" t="str">
        <f>+IFERROR(INDEX(Hoja1!$E$2:$E$45,MATCH('Análisis Resultados'!C62,Hoja1!$H$2:$H$45,0)),"")</f>
        <v>No se gestionan los problemas que afectan el cumplimiento de las funciones y objetivos institucionales(riesgos).</v>
      </c>
      <c r="F62" s="105" t="str">
        <f>+IFERROR(VLOOKUP(C62,Hoja1!$H$2:$I$45,2,0),"")</f>
        <v>Si</v>
      </c>
      <c r="G62" s="106" t="str">
        <f t="shared" si="0"/>
        <v>Existe requerimiento pero se requiere actividades  dirigidas a su mantenimiento dentro del marco de las lineas de defensa.</v>
      </c>
      <c r="H62" s="3"/>
      <c r="I62" s="118">
        <f t="shared" si="1"/>
        <v>1</v>
      </c>
      <c r="J62" s="296"/>
    </row>
    <row r="63" spans="1:10" s="1" customFormat="1" x14ac:dyDescent="0.25">
      <c r="H63" s="3"/>
    </row>
    <row r="64" spans="1:10" s="1" customFormat="1" x14ac:dyDescent="0.25">
      <c r="H64" s="3"/>
    </row>
    <row r="65" spans="1:2" s="1" customFormat="1" x14ac:dyDescent="0.25"/>
    <row r="66" spans="1:2" s="1" customFormat="1" x14ac:dyDescent="0.25"/>
    <row r="67" spans="1:2" s="1" customFormat="1" x14ac:dyDescent="0.25"/>
    <row r="68" spans="1:2" s="1" customFormat="1" x14ac:dyDescent="0.25"/>
    <row r="69" spans="1:2" s="1" customFormat="1" x14ac:dyDescent="0.25"/>
    <row r="70" spans="1:2" s="1" customFormat="1" x14ac:dyDescent="0.25"/>
    <row r="71" spans="1:2" x14ac:dyDescent="0.25">
      <c r="A71" s="1"/>
      <c r="B71" s="1"/>
    </row>
    <row r="72" spans="1:2" x14ac:dyDescent="0.25">
      <c r="A72" s="1"/>
      <c r="B72" s="1"/>
    </row>
    <row r="73" spans="1:2" x14ac:dyDescent="0.25">
      <c r="A73" s="1"/>
      <c r="B73" s="1"/>
    </row>
    <row r="74" spans="1:2" x14ac:dyDescent="0.25">
      <c r="A74" s="1"/>
      <c r="B74" s="1"/>
    </row>
  </sheetData>
  <sheetProtection algorithmName="SHA-512" hashValue="2c/K7BVeA+JOjsvnu2HILGfEHHcx80UTyQTucJ5c70tus45UaD3gXdqjB7xLC6LydtmfT9VN5B07LstuhHP+UQ==" saltValue="5+Ylqwr6SZ9tvbSyY2m3gQ==" spinCount="100000" sheet="1" objects="1" scenarios="1" formatCells="0"/>
  <mergeCells count="25">
    <mergeCell ref="C7:K7"/>
    <mergeCell ref="C9:D9"/>
    <mergeCell ref="E9:F9"/>
    <mergeCell ref="C10:D10"/>
    <mergeCell ref="E10:F10"/>
    <mergeCell ref="C11:D11"/>
    <mergeCell ref="E11:F11"/>
    <mergeCell ref="J17:J18"/>
    <mergeCell ref="D19:D30"/>
    <mergeCell ref="C17:C18"/>
    <mergeCell ref="D17:E17"/>
    <mergeCell ref="F17:F18"/>
    <mergeCell ref="G17:G18"/>
    <mergeCell ref="I17:I18"/>
    <mergeCell ref="J31:J40"/>
    <mergeCell ref="C12:D12"/>
    <mergeCell ref="E12:F12"/>
    <mergeCell ref="J19:J30"/>
    <mergeCell ref="D53:D62"/>
    <mergeCell ref="J53:J62"/>
    <mergeCell ref="D46:D52"/>
    <mergeCell ref="J46:J52"/>
    <mergeCell ref="D41:D45"/>
    <mergeCell ref="J41:J45"/>
    <mergeCell ref="D31:D40"/>
  </mergeCells>
  <conditionalFormatting sqref="I19:I62">
    <cfRule type="cellIs" dxfId="19" priority="4" operator="between">
      <formula>0.75</formula>
      <formula>1</formula>
    </cfRule>
    <cfRule type="cellIs" dxfId="18" priority="5" operator="between">
      <formula>0.5</formula>
      <formula>0.74</formula>
    </cfRule>
    <cfRule type="cellIs" dxfId="17" priority="6" operator="between">
      <formula>0</formula>
      <formula>0.49</formula>
    </cfRule>
  </conditionalFormatting>
  <conditionalFormatting sqref="J53 J19:J31 J46 J41">
    <cfRule type="cellIs" priority="1" operator="between">
      <formula>0.75</formula>
      <formula>1</formula>
    </cfRule>
    <cfRule type="cellIs" dxfId="16" priority="2" operator="between">
      <formula>0.5</formula>
      <formula>0.75</formula>
    </cfRule>
    <cfRule type="cellIs" dxfId="15" priority="3" operator="between">
      <formula>0</formula>
      <formula>0.49</formula>
    </cfRule>
  </conditionalFormatting>
  <printOptions horizontalCentered="1"/>
  <pageMargins left="0.25" right="0.25" top="0.75" bottom="0.75" header="0.3" footer="0.3"/>
  <pageSetup scale="50" orientation="portrait" horizontalDpi="0" verticalDpi="0"/>
  <extLst>
    <ext xmlns:x14="http://schemas.microsoft.com/office/spreadsheetml/2009/9/main" uri="{78C0D931-6437-407d-A8EE-F0AAD7539E65}">
      <x14:conditionalFormattings>
        <x14:conditionalFormatting xmlns:xm="http://schemas.microsoft.com/office/excel/2006/main">
          <x14:cfRule type="containsText" priority="7" operator="containsText" id="{B5EC0094-D2B5-49BB-B6F9-E988382E1263}">
            <xm:f>NOT(ISERROR(SEARCH($E$12,G19)))</xm:f>
            <xm:f>$E$12</xm:f>
            <x14:dxf>
              <fill>
                <patternFill>
                  <bgColor rgb="FFFF0000"/>
                </patternFill>
              </fill>
            </x14:dxf>
          </x14:cfRule>
          <x14:cfRule type="containsText" priority="8" operator="containsText" id="{D802A135-824D-43A0-835B-FE63514274DE}">
            <xm:f>NOT(ISERROR(SEARCH($E$11,G19)))</xm:f>
            <xm:f>$E$11</xm:f>
            <x14:dxf>
              <fill>
                <patternFill>
                  <bgColor rgb="FFFFFF00"/>
                </patternFill>
              </fill>
            </x14:dxf>
          </x14:cfRule>
          <x14:cfRule type="containsText" priority="9" operator="containsText" id="{D7844022-1CB2-4683-9B09-8D3EA8F0FDED}">
            <xm:f>NOT(ISERROR(SEARCH($E$10,G19)))</xm:f>
            <xm:f>$E$10</xm:f>
            <x14:dxf>
              <fill>
                <patternFill>
                  <bgColor rgb="FF00B050"/>
                </patternFill>
              </fill>
            </x14:dxf>
          </x14:cfRule>
          <xm:sqref>G19:G62</xm:sqref>
        </x14:conditionalFormatting>
      </x14:conditionalFormattings>
    </ext>
  </extLst>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pageSetUpPr fitToPage="1"/>
  </sheetPr>
  <dimension ref="A1:Q41"/>
  <sheetViews>
    <sheetView showGridLines="0" tabSelected="1" topLeftCell="A3" zoomScale="80" zoomScaleNormal="80" workbookViewId="0">
      <selection activeCell="F4" sqref="F4:M5"/>
    </sheetView>
  </sheetViews>
  <sheetFormatPr baseColWidth="10" defaultColWidth="11.42578125" defaultRowHeight="15" x14ac:dyDescent="0.25"/>
  <cols>
    <col min="1" max="1" width="4.42578125" customWidth="1"/>
    <col min="3" max="3" width="35.42578125" customWidth="1"/>
    <col min="4" max="4" width="13" customWidth="1"/>
    <col min="5" max="5" width="43.28515625" customWidth="1"/>
    <col min="7" max="7" width="33.85546875" customWidth="1"/>
    <col min="9" max="9" width="92.28515625" customWidth="1"/>
    <col min="13" max="13" width="29" customWidth="1"/>
  </cols>
  <sheetData>
    <row r="1" spans="1:17" s="1" customFormat="1" x14ac:dyDescent="0.25"/>
    <row r="2" spans="1:17" ht="15.75" thickBot="1" x14ac:dyDescent="0.3">
      <c r="A2" s="1"/>
      <c r="B2" s="1"/>
      <c r="C2" s="1"/>
      <c r="D2" s="1"/>
      <c r="E2" s="1"/>
      <c r="F2" s="1"/>
      <c r="G2" s="1"/>
      <c r="H2" s="1"/>
      <c r="I2" s="1"/>
      <c r="J2" s="1"/>
      <c r="K2" s="1"/>
      <c r="L2" s="1"/>
      <c r="M2" s="1"/>
      <c r="N2" s="1"/>
      <c r="O2" s="1"/>
      <c r="P2" s="1"/>
      <c r="Q2" s="1"/>
    </row>
    <row r="3" spans="1:17" x14ac:dyDescent="0.25">
      <c r="A3" s="1"/>
      <c r="B3" s="160"/>
      <c r="C3" s="161"/>
      <c r="D3" s="161"/>
      <c r="E3" s="161"/>
      <c r="F3" s="161"/>
      <c r="G3" s="161"/>
      <c r="H3" s="161"/>
      <c r="I3" s="161"/>
      <c r="J3" s="161"/>
      <c r="K3" s="161"/>
      <c r="L3" s="161"/>
      <c r="M3" s="161"/>
      <c r="N3" s="161"/>
      <c r="O3" s="161"/>
      <c r="P3" s="162"/>
      <c r="Q3" s="1"/>
    </row>
    <row r="4" spans="1:17" ht="16.5" x14ac:dyDescent="0.3">
      <c r="A4" s="1"/>
      <c r="B4" s="163"/>
      <c r="C4" s="3"/>
      <c r="D4" s="3"/>
      <c r="E4" s="324" t="s">
        <v>123</v>
      </c>
      <c r="F4" s="326" t="s">
        <v>196</v>
      </c>
      <c r="G4" s="326"/>
      <c r="H4" s="326"/>
      <c r="I4" s="326"/>
      <c r="J4" s="326"/>
      <c r="K4" s="326"/>
      <c r="L4" s="326"/>
      <c r="M4" s="326"/>
      <c r="N4" s="4"/>
      <c r="O4" s="4"/>
      <c r="P4" s="164"/>
      <c r="Q4" s="1"/>
    </row>
    <row r="5" spans="1:17" ht="45.75" customHeight="1" x14ac:dyDescent="0.3">
      <c r="A5" s="1"/>
      <c r="B5" s="163"/>
      <c r="C5" s="3"/>
      <c r="D5" s="3"/>
      <c r="E5" s="325"/>
      <c r="F5" s="326"/>
      <c r="G5" s="326"/>
      <c r="H5" s="326"/>
      <c r="I5" s="326"/>
      <c r="J5" s="326"/>
      <c r="K5" s="326"/>
      <c r="L5" s="326"/>
      <c r="M5" s="326"/>
      <c r="N5" s="4"/>
      <c r="O5" s="4"/>
      <c r="P5" s="164"/>
      <c r="Q5" s="1"/>
    </row>
    <row r="6" spans="1:17" ht="66.75" customHeight="1" x14ac:dyDescent="0.3">
      <c r="A6" s="1"/>
      <c r="B6" s="163"/>
      <c r="C6" s="3"/>
      <c r="D6" s="3"/>
      <c r="E6" s="153" t="s">
        <v>124</v>
      </c>
      <c r="F6" s="327" t="s">
        <v>234</v>
      </c>
      <c r="G6" s="328"/>
      <c r="H6" s="328"/>
      <c r="I6" s="328"/>
      <c r="J6" s="328"/>
      <c r="K6" s="328"/>
      <c r="L6" s="328"/>
      <c r="M6" s="329"/>
      <c r="N6" s="6"/>
      <c r="O6" s="6"/>
      <c r="P6" s="164"/>
      <c r="Q6" s="1"/>
    </row>
    <row r="7" spans="1:17" ht="17.25" thickBot="1" x14ac:dyDescent="0.35">
      <c r="A7" s="1"/>
      <c r="B7" s="163"/>
      <c r="C7" s="3"/>
      <c r="D7" s="3"/>
      <c r="E7" s="7"/>
      <c r="F7" s="6"/>
      <c r="G7" s="6"/>
      <c r="H7" s="6"/>
      <c r="I7" s="6"/>
      <c r="J7" s="6"/>
      <c r="K7" s="6"/>
      <c r="L7" s="6"/>
      <c r="M7" s="3"/>
      <c r="N7" s="3"/>
      <c r="O7" s="3"/>
      <c r="P7" s="164"/>
      <c r="Q7" s="1"/>
    </row>
    <row r="8" spans="1:17" ht="97.5" customHeight="1" thickBot="1" x14ac:dyDescent="0.3">
      <c r="A8" s="1"/>
      <c r="B8" s="163"/>
      <c r="C8" s="3"/>
      <c r="D8" s="3"/>
      <c r="E8" s="3"/>
      <c r="F8" s="3"/>
      <c r="G8" s="3"/>
      <c r="H8" s="3"/>
      <c r="I8" s="330" t="s">
        <v>125</v>
      </c>
      <c r="J8" s="331"/>
      <c r="K8" s="332"/>
      <c r="L8" s="3"/>
      <c r="M8" s="152">
        <f>+AVERAGE(G26,G28,G30,G32,G34)</f>
        <v>0.98000000000000009</v>
      </c>
      <c r="N8" s="8"/>
      <c r="O8" s="8"/>
      <c r="P8" s="164"/>
      <c r="Q8" s="1"/>
    </row>
    <row r="9" spans="1:17" ht="15.75" x14ac:dyDescent="0.25">
      <c r="A9" s="1"/>
      <c r="B9" s="163"/>
      <c r="C9" s="3"/>
      <c r="D9" s="3"/>
      <c r="E9" s="3"/>
      <c r="F9" s="3"/>
      <c r="G9" s="3"/>
      <c r="H9" s="3"/>
      <c r="I9" s="3"/>
      <c r="J9" s="3"/>
      <c r="K9" s="3"/>
      <c r="L9" s="3"/>
      <c r="M9" s="9"/>
      <c r="N9" s="9"/>
      <c r="O9" s="9"/>
      <c r="P9" s="164"/>
      <c r="Q9" s="1"/>
    </row>
    <row r="10" spans="1:17" x14ac:dyDescent="0.25">
      <c r="A10" s="1"/>
      <c r="B10" s="163"/>
      <c r="C10" s="3"/>
      <c r="D10" s="3"/>
      <c r="E10" s="3"/>
      <c r="F10" s="3"/>
      <c r="G10" s="3"/>
      <c r="H10" s="3"/>
      <c r="I10" s="3"/>
      <c r="J10" s="3"/>
      <c r="K10" s="3"/>
      <c r="L10" s="3"/>
      <c r="M10" s="3"/>
      <c r="N10" s="3"/>
      <c r="O10" s="3"/>
      <c r="P10" s="164"/>
      <c r="Q10" s="1"/>
    </row>
    <row r="11" spans="1:17" x14ac:dyDescent="0.25">
      <c r="A11" s="1"/>
      <c r="B11" s="163"/>
      <c r="C11" s="3"/>
      <c r="D11" s="3"/>
      <c r="E11" s="3"/>
      <c r="F11" s="3"/>
      <c r="G11" s="3"/>
      <c r="H11" s="3"/>
      <c r="I11" s="3"/>
      <c r="J11" s="3"/>
      <c r="K11" s="3"/>
      <c r="L11" s="3"/>
      <c r="M11" s="3"/>
      <c r="N11" s="3"/>
      <c r="O11" s="3"/>
      <c r="P11" s="164"/>
      <c r="Q11" s="1"/>
    </row>
    <row r="12" spans="1:17" x14ac:dyDescent="0.25">
      <c r="A12" s="1"/>
      <c r="B12" s="163"/>
      <c r="C12" s="3"/>
      <c r="D12" s="3"/>
      <c r="E12" s="3"/>
      <c r="F12" s="3"/>
      <c r="G12" s="3"/>
      <c r="H12" s="3"/>
      <c r="I12" s="3"/>
      <c r="J12" s="3"/>
      <c r="K12" s="3"/>
      <c r="L12" s="3"/>
      <c r="M12" s="3"/>
      <c r="N12" s="3"/>
      <c r="O12" s="3"/>
      <c r="P12" s="164"/>
      <c r="Q12" s="1"/>
    </row>
    <row r="13" spans="1:17" x14ac:dyDescent="0.25">
      <c r="A13" s="1"/>
      <c r="B13" s="163"/>
      <c r="C13" s="3"/>
      <c r="D13" s="3"/>
      <c r="E13" s="3"/>
      <c r="F13" s="3"/>
      <c r="G13" s="3"/>
      <c r="H13" s="3"/>
      <c r="I13" s="3"/>
      <c r="J13" s="3"/>
      <c r="K13" s="3"/>
      <c r="L13" s="3"/>
      <c r="M13" s="3"/>
      <c r="N13" s="3"/>
      <c r="O13" s="3"/>
      <c r="P13" s="164"/>
      <c r="Q13" s="1"/>
    </row>
    <row r="14" spans="1:17" x14ac:dyDescent="0.25">
      <c r="A14" s="1"/>
      <c r="B14" s="163"/>
      <c r="C14" s="3"/>
      <c r="D14" s="3"/>
      <c r="E14" s="3"/>
      <c r="F14" s="3"/>
      <c r="G14" s="3"/>
      <c r="H14" s="3"/>
      <c r="I14" s="3"/>
      <c r="J14" s="3"/>
      <c r="K14" s="3"/>
      <c r="L14" s="3"/>
      <c r="M14" s="3"/>
      <c r="N14" s="3"/>
      <c r="O14" s="3"/>
      <c r="P14" s="164"/>
      <c r="Q14" s="1"/>
    </row>
    <row r="15" spans="1:17" x14ac:dyDescent="0.25">
      <c r="A15" s="1"/>
      <c r="B15" s="163"/>
      <c r="C15" s="3"/>
      <c r="D15" s="3"/>
      <c r="E15" s="3"/>
      <c r="F15" s="3"/>
      <c r="G15" s="3"/>
      <c r="H15" s="3"/>
      <c r="I15" s="3"/>
      <c r="J15" s="3"/>
      <c r="K15" s="3"/>
      <c r="L15" s="3"/>
      <c r="M15" s="3"/>
      <c r="N15" s="3"/>
      <c r="O15" s="3"/>
      <c r="P15" s="164"/>
      <c r="Q15" s="1"/>
    </row>
    <row r="16" spans="1:17" x14ac:dyDescent="0.25">
      <c r="A16" s="1"/>
      <c r="B16" s="163"/>
      <c r="C16" s="3"/>
      <c r="D16" s="3"/>
      <c r="E16" s="3"/>
      <c r="F16" s="3"/>
      <c r="G16" s="3"/>
      <c r="H16" s="3"/>
      <c r="I16" s="3"/>
      <c r="J16" s="3"/>
      <c r="K16" s="3"/>
      <c r="L16" s="3"/>
      <c r="M16" s="3"/>
      <c r="N16" s="3"/>
      <c r="O16" s="3"/>
      <c r="P16" s="164"/>
      <c r="Q16" s="1"/>
    </row>
    <row r="17" spans="1:17" x14ac:dyDescent="0.25">
      <c r="A17" s="1"/>
      <c r="B17" s="163"/>
      <c r="C17" s="3"/>
      <c r="D17" s="3"/>
      <c r="E17" s="3"/>
      <c r="F17" s="3"/>
      <c r="G17" s="3"/>
      <c r="H17" s="3"/>
      <c r="I17" s="3"/>
      <c r="J17" s="3"/>
      <c r="K17" s="3"/>
      <c r="L17" s="3"/>
      <c r="M17" s="3"/>
      <c r="N17" s="3"/>
      <c r="O17" s="3"/>
      <c r="P17" s="164"/>
      <c r="Q17" s="1"/>
    </row>
    <row r="18" spans="1:17" ht="45" x14ac:dyDescent="0.25">
      <c r="A18" s="1"/>
      <c r="B18" s="163"/>
      <c r="C18" s="333" t="s">
        <v>126</v>
      </c>
      <c r="D18" s="334"/>
      <c r="E18" s="334"/>
      <c r="F18" s="334"/>
      <c r="G18" s="334"/>
      <c r="H18" s="334"/>
      <c r="I18" s="334"/>
      <c r="J18" s="334"/>
      <c r="K18" s="334"/>
      <c r="L18" s="334"/>
      <c r="M18" s="335"/>
      <c r="N18" s="10"/>
      <c r="O18" s="10"/>
      <c r="P18" s="164"/>
      <c r="Q18" s="1"/>
    </row>
    <row r="19" spans="1:17" ht="16.5" thickBot="1" x14ac:dyDescent="0.3">
      <c r="A19" s="1"/>
      <c r="B19" s="163"/>
      <c r="C19" s="11"/>
      <c r="D19" s="11"/>
      <c r="E19" s="11"/>
      <c r="F19" s="11"/>
      <c r="G19" s="11"/>
      <c r="H19" s="11"/>
      <c r="I19" s="11"/>
      <c r="J19" s="11"/>
      <c r="K19" s="11"/>
      <c r="L19" s="11"/>
      <c r="M19" s="11"/>
      <c r="N19" s="12"/>
      <c r="O19" s="12"/>
      <c r="P19" s="164"/>
      <c r="Q19" s="1"/>
    </row>
    <row r="20" spans="1:17" ht="115.5" customHeight="1" x14ac:dyDescent="0.25">
      <c r="A20" s="1"/>
      <c r="B20" s="163"/>
      <c r="C20" s="336" t="s">
        <v>127</v>
      </c>
      <c r="D20" s="337"/>
      <c r="E20" s="154" t="s">
        <v>38</v>
      </c>
      <c r="F20" s="338" t="s">
        <v>235</v>
      </c>
      <c r="G20" s="338"/>
      <c r="H20" s="338"/>
      <c r="I20" s="338"/>
      <c r="J20" s="338"/>
      <c r="K20" s="338"/>
      <c r="L20" s="338"/>
      <c r="M20" s="339"/>
      <c r="N20" s="12"/>
      <c r="O20" s="12"/>
      <c r="P20" s="164"/>
      <c r="Q20" s="1"/>
    </row>
    <row r="21" spans="1:17" ht="81" customHeight="1" x14ac:dyDescent="0.25">
      <c r="A21" s="1"/>
      <c r="B21" s="163"/>
      <c r="C21" s="320" t="s">
        <v>128</v>
      </c>
      <c r="D21" s="321"/>
      <c r="E21" s="155" t="s">
        <v>38</v>
      </c>
      <c r="F21" s="340" t="s">
        <v>236</v>
      </c>
      <c r="G21" s="340"/>
      <c r="H21" s="340"/>
      <c r="I21" s="340"/>
      <c r="J21" s="340"/>
      <c r="K21" s="340"/>
      <c r="L21" s="340"/>
      <c r="M21" s="341"/>
      <c r="N21" s="12"/>
      <c r="O21" s="12"/>
      <c r="P21" s="164"/>
      <c r="Q21" s="1"/>
    </row>
    <row r="22" spans="1:17" ht="189" customHeight="1" thickBot="1" x14ac:dyDescent="0.3">
      <c r="A22" s="1"/>
      <c r="B22" s="165"/>
      <c r="C22" s="322" t="s">
        <v>129</v>
      </c>
      <c r="D22" s="323"/>
      <c r="E22" s="156" t="s">
        <v>38</v>
      </c>
      <c r="F22" s="342" t="s">
        <v>237</v>
      </c>
      <c r="G22" s="342"/>
      <c r="H22" s="342"/>
      <c r="I22" s="342"/>
      <c r="J22" s="342"/>
      <c r="K22" s="342"/>
      <c r="L22" s="342"/>
      <c r="M22" s="343"/>
      <c r="N22" s="166"/>
      <c r="O22" s="166"/>
      <c r="P22" s="167"/>
      <c r="Q22" s="1"/>
    </row>
    <row r="23" spans="1:17" ht="15.75" thickBot="1" x14ac:dyDescent="0.3">
      <c r="A23" s="1"/>
      <c r="B23" s="2"/>
      <c r="C23" s="3"/>
      <c r="D23" s="3"/>
      <c r="E23" s="3"/>
      <c r="F23" s="3"/>
      <c r="G23" s="13"/>
      <c r="H23" s="3"/>
      <c r="I23" s="3"/>
      <c r="J23" s="3"/>
      <c r="K23" s="3"/>
      <c r="L23" s="3"/>
      <c r="M23" s="3"/>
      <c r="N23" s="3"/>
      <c r="O23" s="3"/>
      <c r="P23" s="5"/>
      <c r="Q23" s="1"/>
    </row>
    <row r="24" spans="1:17" ht="127.5" customHeight="1" thickBot="1" x14ac:dyDescent="0.3">
      <c r="A24" s="1"/>
      <c r="B24" s="2"/>
      <c r="C24" s="182" t="s">
        <v>130</v>
      </c>
      <c r="D24" s="178"/>
      <c r="E24" s="181" t="s">
        <v>131</v>
      </c>
      <c r="F24" s="79"/>
      <c r="G24" s="181" t="s">
        <v>132</v>
      </c>
      <c r="H24" s="79"/>
      <c r="I24" s="347" t="s">
        <v>198</v>
      </c>
      <c r="J24" s="348"/>
      <c r="K24" s="348"/>
      <c r="L24" s="348"/>
      <c r="M24" s="349"/>
      <c r="N24" s="27"/>
      <c r="O24" s="27"/>
      <c r="P24" s="5"/>
      <c r="Q24" s="14"/>
    </row>
    <row r="25" spans="1:17" ht="21" customHeight="1" thickBot="1" x14ac:dyDescent="0.3">
      <c r="A25" s="1"/>
      <c r="B25" s="2"/>
      <c r="C25" s="26"/>
      <c r="D25" s="179"/>
      <c r="E25" s="15"/>
      <c r="F25" s="15"/>
      <c r="G25" s="15"/>
      <c r="H25" s="15"/>
      <c r="I25" s="353"/>
      <c r="J25" s="353"/>
      <c r="K25" s="353"/>
      <c r="L25" s="353"/>
      <c r="M25" s="353"/>
      <c r="N25" s="28"/>
      <c r="O25" s="28"/>
      <c r="P25" s="5"/>
      <c r="Q25" s="1"/>
    </row>
    <row r="26" spans="1:17" ht="255.95" customHeight="1" thickBot="1" x14ac:dyDescent="0.3">
      <c r="A26" s="1"/>
      <c r="B26" s="2"/>
      <c r="C26" s="183" t="s">
        <v>32</v>
      </c>
      <c r="D26" s="177"/>
      <c r="E26" s="169" t="str">
        <f>+IF(Hoja1!K2&gt;=0.5,"Si","No")</f>
        <v>Si</v>
      </c>
      <c r="F26" s="159"/>
      <c r="G26" s="170">
        <f>+Hoja1!K2</f>
        <v>1</v>
      </c>
      <c r="H26" s="16"/>
      <c r="I26" s="350" t="s">
        <v>238</v>
      </c>
      <c r="J26" s="351"/>
      <c r="K26" s="351"/>
      <c r="L26" s="351"/>
      <c r="M26" s="352"/>
      <c r="N26" s="29"/>
      <c r="O26" s="30"/>
      <c r="P26" s="17"/>
      <c r="Q26" s="18"/>
    </row>
    <row r="27" spans="1:17" ht="15.75" customHeight="1" thickBot="1" x14ac:dyDescent="0.4">
      <c r="A27" s="1"/>
      <c r="B27" s="2"/>
      <c r="C27" s="78"/>
      <c r="D27" s="180"/>
      <c r="E27" s="157"/>
      <c r="F27" s="158"/>
      <c r="G27" s="168"/>
      <c r="H27" s="158"/>
      <c r="I27" s="354"/>
      <c r="J27" s="354"/>
      <c r="K27" s="354"/>
      <c r="L27" s="354"/>
      <c r="M27" s="354"/>
      <c r="N27" s="31"/>
      <c r="O27" s="31"/>
      <c r="P27" s="5"/>
      <c r="Q27" s="1"/>
    </row>
    <row r="28" spans="1:17" ht="399" customHeight="1" thickBot="1" x14ac:dyDescent="0.5">
      <c r="A28" s="1"/>
      <c r="B28" s="2"/>
      <c r="C28" s="184" t="s">
        <v>133</v>
      </c>
      <c r="D28" s="177"/>
      <c r="E28" s="169" t="str">
        <f>+IF(Hoja1!K14&gt;=0.5,"Si","No")</f>
        <v>Si</v>
      </c>
      <c r="F28" s="171"/>
      <c r="G28" s="170">
        <f>+Hoja1!K14</f>
        <v>0.9</v>
      </c>
      <c r="H28" s="158"/>
      <c r="I28" s="344" t="s">
        <v>242</v>
      </c>
      <c r="J28" s="345"/>
      <c r="K28" s="345"/>
      <c r="L28" s="345"/>
      <c r="M28" s="346"/>
      <c r="N28" s="29"/>
      <c r="O28" s="29"/>
      <c r="P28" s="5"/>
      <c r="Q28" s="1"/>
    </row>
    <row r="29" spans="1:17" ht="12.95" customHeight="1" thickBot="1" x14ac:dyDescent="0.4">
      <c r="A29" s="1"/>
      <c r="B29" s="2"/>
      <c r="C29" s="78"/>
      <c r="D29" s="180"/>
      <c r="E29" s="157"/>
      <c r="F29" s="158"/>
      <c r="G29" s="168"/>
      <c r="H29" s="158"/>
      <c r="I29" s="354"/>
      <c r="J29" s="354"/>
      <c r="K29" s="354"/>
      <c r="L29" s="354"/>
      <c r="M29" s="354"/>
      <c r="N29" s="31"/>
      <c r="O29" s="31"/>
      <c r="P29" s="5"/>
      <c r="Q29" s="1"/>
    </row>
    <row r="30" spans="1:17" ht="245.1" customHeight="1" thickBot="1" x14ac:dyDescent="0.5">
      <c r="A30" s="1"/>
      <c r="B30" s="2"/>
      <c r="C30" s="185" t="s">
        <v>134</v>
      </c>
      <c r="D30" s="177"/>
      <c r="E30" s="169" t="str">
        <f>+IF(Hoja1!K24&gt;=0.5,"Si","No")</f>
        <v>Si</v>
      </c>
      <c r="F30" s="171"/>
      <c r="G30" s="170">
        <f>+Hoja1!K24</f>
        <v>1</v>
      </c>
      <c r="H30" s="158"/>
      <c r="I30" s="344" t="s">
        <v>239</v>
      </c>
      <c r="J30" s="345"/>
      <c r="K30" s="345"/>
      <c r="L30" s="345"/>
      <c r="M30" s="346"/>
      <c r="N30" s="29"/>
      <c r="O30" s="29"/>
      <c r="P30" s="5"/>
      <c r="Q30" s="1"/>
    </row>
    <row r="31" spans="1:17" ht="12.95" customHeight="1" thickBot="1" x14ac:dyDescent="0.5">
      <c r="A31" s="1"/>
      <c r="B31" s="2"/>
      <c r="C31" s="172"/>
      <c r="D31" s="180"/>
      <c r="E31" s="173"/>
      <c r="F31" s="171"/>
      <c r="G31" s="174"/>
      <c r="H31" s="158"/>
      <c r="I31" s="354"/>
      <c r="J31" s="354"/>
      <c r="K31" s="354"/>
      <c r="L31" s="354"/>
      <c r="M31" s="354"/>
      <c r="N31" s="31"/>
      <c r="O31" s="31"/>
      <c r="P31" s="5"/>
      <c r="Q31" s="1"/>
    </row>
    <row r="32" spans="1:17" ht="129" customHeight="1" thickBot="1" x14ac:dyDescent="0.5">
      <c r="A32" s="1"/>
      <c r="B32" s="2"/>
      <c r="C32" s="186" t="s">
        <v>86</v>
      </c>
      <c r="D32" s="177"/>
      <c r="E32" s="169" t="str">
        <f>+IF(Hoja1!K29&gt;=0.5,"Si","No")</f>
        <v>Si</v>
      </c>
      <c r="F32" s="171"/>
      <c r="G32" s="170">
        <f>+Hoja1!K29</f>
        <v>1</v>
      </c>
      <c r="H32" s="158"/>
      <c r="I32" s="344" t="s">
        <v>240</v>
      </c>
      <c r="J32" s="345"/>
      <c r="K32" s="345"/>
      <c r="L32" s="345"/>
      <c r="M32" s="346"/>
      <c r="N32" s="29"/>
      <c r="O32" s="29"/>
      <c r="P32" s="5"/>
      <c r="Q32" s="1"/>
    </row>
    <row r="33" spans="1:17" ht="17.100000000000001" customHeight="1" thickBot="1" x14ac:dyDescent="0.5">
      <c r="A33" s="1"/>
      <c r="B33" s="2"/>
      <c r="C33" s="172"/>
      <c r="D33" s="180"/>
      <c r="E33" s="173"/>
      <c r="F33" s="171"/>
      <c r="G33" s="174"/>
      <c r="H33" s="158"/>
      <c r="I33" s="354"/>
      <c r="J33" s="354"/>
      <c r="K33" s="354"/>
      <c r="L33" s="354"/>
      <c r="M33" s="354"/>
      <c r="N33" s="31"/>
      <c r="O33" s="31"/>
      <c r="P33" s="5"/>
      <c r="Q33" s="1"/>
    </row>
    <row r="34" spans="1:17" ht="168" customHeight="1" thickBot="1" x14ac:dyDescent="0.5">
      <c r="A34" s="1"/>
      <c r="B34" s="2"/>
      <c r="C34" s="175" t="s">
        <v>135</v>
      </c>
      <c r="D34" s="177"/>
      <c r="E34" s="176" t="str">
        <f>+IF(Hoja1!K36&gt;=0.5,"Si","No")</f>
        <v>Si</v>
      </c>
      <c r="F34" s="171"/>
      <c r="G34" s="170">
        <f>+Hoja1!K36</f>
        <v>1</v>
      </c>
      <c r="H34" s="158"/>
      <c r="I34" s="344" t="s">
        <v>241</v>
      </c>
      <c r="J34" s="345"/>
      <c r="K34" s="345"/>
      <c r="L34" s="345"/>
      <c r="M34" s="346"/>
      <c r="N34" s="29"/>
      <c r="O34" s="29"/>
      <c r="P34" s="5"/>
      <c r="Q34" s="1"/>
    </row>
    <row r="35" spans="1:17" ht="15.75" x14ac:dyDescent="0.25">
      <c r="A35" s="1"/>
      <c r="B35" s="2"/>
      <c r="C35" s="19"/>
      <c r="D35" s="19"/>
      <c r="E35" s="12"/>
      <c r="F35" s="3"/>
      <c r="G35" s="3"/>
      <c r="H35" s="3"/>
      <c r="I35" s="3"/>
      <c r="J35" s="3"/>
      <c r="K35" s="3"/>
      <c r="L35" s="3"/>
      <c r="M35" s="20"/>
      <c r="N35" s="20"/>
      <c r="O35" s="20"/>
      <c r="P35" s="5"/>
      <c r="Q35" s="1"/>
    </row>
    <row r="36" spans="1:17" ht="15.75" x14ac:dyDescent="0.25">
      <c r="A36" s="1"/>
      <c r="B36" s="2"/>
      <c r="C36" s="21"/>
      <c r="D36" s="19"/>
      <c r="E36" s="12"/>
      <c r="F36" s="3"/>
      <c r="G36" s="3"/>
      <c r="H36" s="3"/>
      <c r="I36" s="3"/>
      <c r="J36" s="3"/>
      <c r="K36" s="3"/>
      <c r="L36" s="3"/>
      <c r="M36" s="20"/>
      <c r="N36" s="20"/>
      <c r="O36" s="20"/>
      <c r="P36" s="5"/>
      <c r="Q36" s="1"/>
    </row>
    <row r="37" spans="1:17" x14ac:dyDescent="0.25">
      <c r="A37" s="1"/>
      <c r="B37" s="2"/>
      <c r="C37" s="22"/>
      <c r="D37" s="3"/>
      <c r="E37" s="3"/>
      <c r="F37" s="3"/>
      <c r="G37" s="3"/>
      <c r="H37" s="3"/>
      <c r="I37" s="3"/>
      <c r="J37" s="3"/>
      <c r="K37" s="3"/>
      <c r="L37" s="3"/>
      <c r="M37" s="3"/>
      <c r="N37" s="3"/>
      <c r="O37" s="3"/>
      <c r="P37" s="5"/>
      <c r="Q37" s="1"/>
    </row>
    <row r="38" spans="1:17" ht="84.95" customHeight="1" thickBot="1" x14ac:dyDescent="0.3">
      <c r="A38" s="1"/>
      <c r="B38" s="23"/>
      <c r="C38" s="24"/>
      <c r="D38" s="24"/>
      <c r="E38" s="24"/>
      <c r="F38" s="24"/>
      <c r="G38" s="24"/>
      <c r="H38" s="24"/>
      <c r="I38" s="24"/>
      <c r="J38" s="24"/>
      <c r="K38" s="24"/>
      <c r="L38" s="24"/>
      <c r="M38" s="24"/>
      <c r="N38" s="24"/>
      <c r="O38" s="24"/>
      <c r="P38" s="25"/>
      <c r="Q38" s="1"/>
    </row>
    <row r="39" spans="1:17" ht="15.75" thickTop="1" x14ac:dyDescent="0.25">
      <c r="A39" s="1"/>
      <c r="B39" s="1"/>
      <c r="C39" s="1"/>
      <c r="D39" s="1"/>
      <c r="E39" s="1"/>
      <c r="F39" s="1"/>
      <c r="G39" s="1"/>
      <c r="H39" s="1"/>
      <c r="I39" s="1"/>
      <c r="J39" s="1"/>
      <c r="K39" s="1"/>
      <c r="L39" s="1"/>
      <c r="M39" s="1"/>
      <c r="N39" s="1"/>
      <c r="O39" s="1"/>
      <c r="P39" s="1"/>
      <c r="Q39" s="1"/>
    </row>
    <row r="40" spans="1:17" x14ac:dyDescent="0.25">
      <c r="A40" s="1"/>
      <c r="B40" s="1"/>
      <c r="C40" s="1"/>
      <c r="D40" s="1"/>
      <c r="E40" s="1"/>
      <c r="F40" s="1"/>
      <c r="G40" s="1"/>
      <c r="H40" s="1"/>
      <c r="I40" s="1"/>
      <c r="J40" s="1"/>
      <c r="K40" s="1"/>
      <c r="L40" s="1"/>
      <c r="M40" s="1"/>
      <c r="N40" s="1"/>
      <c r="O40" s="1"/>
      <c r="P40" s="1"/>
      <c r="Q40" s="1"/>
    </row>
    <row r="41" spans="1:17" x14ac:dyDescent="0.25">
      <c r="A41" s="1"/>
      <c r="B41" s="1"/>
      <c r="C41" s="1"/>
      <c r="D41" s="1"/>
      <c r="E41" s="1"/>
      <c r="F41" s="1"/>
      <c r="G41" s="1"/>
      <c r="H41" s="1"/>
      <c r="I41" s="1"/>
      <c r="J41" s="1"/>
      <c r="K41" s="1"/>
      <c r="L41" s="1"/>
      <c r="M41" s="1"/>
      <c r="N41" s="1"/>
      <c r="O41" s="1"/>
      <c r="P41" s="1"/>
      <c r="Q41" s="1"/>
    </row>
  </sheetData>
  <sheetProtection algorithmName="SHA-512" hashValue="mur5Q3PEaZxn8LXLz/eSymodHMyMcb7gr8gXWBwpSU/m7uV0ZPVWkcKOdJlg0OS/SXBXX9P/iBb2vTO1mWy68A==" saltValue="abZlHLcGIMQMz4F8z7vkTw==" spinCount="100000" sheet="1" objects="1" scenarios="1" formatCells="0" formatRows="0"/>
  <mergeCells count="22">
    <mergeCell ref="I34:M34"/>
    <mergeCell ref="I30:M30"/>
    <mergeCell ref="I32:M32"/>
    <mergeCell ref="I24:M24"/>
    <mergeCell ref="I26:M26"/>
    <mergeCell ref="I28:M28"/>
    <mergeCell ref="I25:M25"/>
    <mergeCell ref="I27:M27"/>
    <mergeCell ref="I29:M29"/>
    <mergeCell ref="I31:M31"/>
    <mergeCell ref="I33:M33"/>
    <mergeCell ref="C21:D21"/>
    <mergeCell ref="C22:D22"/>
    <mergeCell ref="E4:E5"/>
    <mergeCell ref="F4:M5"/>
    <mergeCell ref="F6:M6"/>
    <mergeCell ref="I8:K8"/>
    <mergeCell ref="C18:M18"/>
    <mergeCell ref="C20:D20"/>
    <mergeCell ref="F20:M20"/>
    <mergeCell ref="F21:M21"/>
    <mergeCell ref="F22:M22"/>
  </mergeCells>
  <conditionalFormatting sqref="G26 G28 G30 G32 G34">
    <cfRule type="cellIs" priority="4" operator="between">
      <formula>0.75</formula>
      <formula>1</formula>
    </cfRule>
    <cfRule type="cellIs" dxfId="11" priority="5" operator="between">
      <formula>0.5</formula>
      <formula>0.75</formula>
    </cfRule>
    <cfRule type="cellIs" dxfId="10" priority="6" operator="between">
      <formula>0</formula>
      <formula>0.49</formula>
    </cfRule>
    <cfRule type="cellIs" dxfId="9" priority="31" operator="between">
      <formula>0.76</formula>
      <formula>1</formula>
    </cfRule>
    <cfRule type="cellIs" dxfId="8" priority="32" operator="between">
      <formula>0.51</formula>
      <formula>0.75</formula>
    </cfRule>
    <cfRule type="cellIs" dxfId="7" priority="33" operator="between">
      <formula>0.26</formula>
      <formula>0.5</formula>
    </cfRule>
  </conditionalFormatting>
  <conditionalFormatting sqref="M8">
    <cfRule type="cellIs" dxfId="6" priority="1" operator="between">
      <formula>0.75</formula>
      <formula>1</formula>
    </cfRule>
    <cfRule type="cellIs" dxfId="5" priority="2" operator="between">
      <formula>0.5</formula>
      <formula>0.75</formula>
    </cfRule>
    <cfRule type="cellIs" dxfId="4" priority="3" operator="between">
      <formula>0</formula>
      <formula>0.49</formula>
    </cfRule>
    <cfRule type="cellIs" priority="27" operator="between">
      <formula>0.76</formula>
      <formula>1</formula>
    </cfRule>
    <cfRule type="cellIs" dxfId="3" priority="28" operator="between">
      <formula>0.51</formula>
      <formula>0.75</formula>
    </cfRule>
    <cfRule type="cellIs" dxfId="2" priority="29" operator="between">
      <formula>0.26</formula>
      <formula>0.5</formula>
    </cfRule>
    <cfRule type="cellIs" dxfId="1" priority="30" operator="between">
      <formula>0</formula>
      <formula>0.25</formula>
    </cfRule>
  </conditionalFormatting>
  <dataValidations count="3">
    <dataValidation type="list" allowBlank="1" showInputMessage="1" showErrorMessage="1" sqref="E21:E22" xr:uid="{00000000-0002-0000-0300-000000000000}">
      <formula1>"Si, No"</formula1>
    </dataValidation>
    <dataValidation allowBlank="1" showInputMessage="1" showErrorMessage="1" prompt="Celda formulada, información proveniente de la pestaña de deficiencias." sqref="E24" xr:uid="{00000000-0002-0000-0300-000001000000}"/>
    <dataValidation type="list" allowBlank="1" showInputMessage="1" showErrorMessage="1" sqref="E20" xr:uid="{00000000-0002-0000-0300-000002000000}">
      <formula1>"Si,En proceso,No"</formula1>
    </dataValidation>
  </dataValidations>
  <printOptions horizontalCentered="1"/>
  <pageMargins left="0.7" right="0.7" top="0.75" bottom="0.75" header="0.3" footer="0.3"/>
  <pageSetup scale="23" fitToHeight="2" orientation="portrait" horizontalDpi="300" verticalDpi="300" r:id="rId1"/>
  <drawing r:id="rId2"/>
  <extLst>
    <ext xmlns:x14="http://schemas.microsoft.com/office/spreadsheetml/2009/9/main" uri="{78C0D931-6437-407d-A8EE-F0AAD7539E65}">
      <x14:conditionalFormattings>
        <x14:conditionalFormatting xmlns:xm="http://schemas.microsoft.com/office/excel/2006/main">
          <x14:cfRule type="cellIs" priority="34" operator="between" id="{7ADAD4B9-72C7-4518-BD8A-A7D8DD349CD9}">
            <xm:f>0</xm:f>
            <xm:f>'\Users\juanimac\Downloads\Users\macos\Library\Containers\com.microsoft.Excel\Data\Documents\C:\Users\dell\Desktop\cesar\HISTORICOS\[2020-04-22_Formato_informe_sci_parametrizado_final.xlsx]Analisis de Resultados'!#REF!</xm:f>
            <x14:dxf>
              <fill>
                <patternFill>
                  <bgColor rgb="FFFF0000"/>
                </patternFill>
              </fill>
            </x14:dxf>
          </x14:cfRule>
          <xm:sqref>G26 G28 G30 G32 G34</xm:sqref>
        </x14:conditionalFormatting>
      </x14:conditionalFormattings>
    </ext>
  </extLst>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dimension ref="A1:K45"/>
  <sheetViews>
    <sheetView workbookViewId="0">
      <selection activeCell="F2" sqref="F2"/>
    </sheetView>
  </sheetViews>
  <sheetFormatPr baseColWidth="10" defaultColWidth="11.42578125" defaultRowHeight="15" x14ac:dyDescent="0.25"/>
  <cols>
    <col min="2" max="2" width="31" bestFit="1" customWidth="1"/>
    <col min="3" max="3" width="17.140625" customWidth="1"/>
    <col min="5" max="5" width="15.140625" customWidth="1"/>
    <col min="10" max="10" width="15.7109375" customWidth="1"/>
    <col min="11" max="11" width="12" bestFit="1" customWidth="1"/>
  </cols>
  <sheetData>
    <row r="1" spans="1:11" ht="84.75" customHeight="1" x14ac:dyDescent="0.25">
      <c r="A1" s="123" t="s">
        <v>25</v>
      </c>
      <c r="B1" s="123" t="s">
        <v>6</v>
      </c>
      <c r="C1" s="124" t="s">
        <v>8</v>
      </c>
      <c r="D1" s="125" t="s">
        <v>26</v>
      </c>
      <c r="E1" s="125" t="s">
        <v>27</v>
      </c>
      <c r="F1" s="125" t="s">
        <v>136</v>
      </c>
      <c r="G1" s="126" t="s">
        <v>137</v>
      </c>
      <c r="H1" s="126" t="s">
        <v>138</v>
      </c>
      <c r="I1" s="126" t="s">
        <v>118</v>
      </c>
      <c r="J1" s="126" t="s">
        <v>139</v>
      </c>
      <c r="K1" s="126" t="s">
        <v>140</v>
      </c>
    </row>
    <row r="2" spans="1:11" x14ac:dyDescent="0.25">
      <c r="A2" s="127" t="s">
        <v>141</v>
      </c>
      <c r="B2" s="127" t="str">
        <f>+VLOOKUP(A2,'Estado SCI'!$A$16:$C$59,3,0)</f>
        <v>AMBIENTE DE CONTROL</v>
      </c>
      <c r="C2" s="127" t="s">
        <v>33</v>
      </c>
      <c r="D2" s="127" t="s">
        <v>34</v>
      </c>
      <c r="E2" s="127" t="s">
        <v>35</v>
      </c>
      <c r="F2" s="127" t="str">
        <f>+VLOOKUP(A2,'Estado SCI'!$A$16:$I$59,9,0)</f>
        <v>Mantenimiento del control</v>
      </c>
      <c r="G2" s="127">
        <f>+VLOOKUP(A2,'Estado SCI'!$A$16:$L$59,12,0)</f>
        <v>20.123000000000001</v>
      </c>
      <c r="H2" s="127">
        <f t="shared" ref="H2:H45" si="0">+_xlfn.RANK.EQ(G2,$G$2:$G$45,1)</f>
        <v>1</v>
      </c>
      <c r="I2" s="127" t="str">
        <f>+IF(VLOOKUP(A2,'Estado SCI'!$A$16:$G$59,7,0)="","",VLOOKUP(A2,'Estado SCI'!$A$16:$G$59,7,0))</f>
        <v>Si</v>
      </c>
      <c r="J2" s="128">
        <f>+IF(I2="Si",1,IF(I2="En proceso",0.5,0))</f>
        <v>1</v>
      </c>
      <c r="K2" s="129">
        <f t="shared" ref="K2:K45" si="1">+AVERAGEIF($B$2:$B$45,B2,$J$2:$J$45)</f>
        <v>1</v>
      </c>
    </row>
    <row r="3" spans="1:11" x14ac:dyDescent="0.25">
      <c r="A3" s="127" t="s">
        <v>142</v>
      </c>
      <c r="B3" s="127" t="s">
        <v>32</v>
      </c>
      <c r="C3" s="127" t="s">
        <v>33</v>
      </c>
      <c r="D3" s="127" t="s">
        <v>36</v>
      </c>
      <c r="E3" s="127" t="s">
        <v>37</v>
      </c>
      <c r="F3" s="127" t="str">
        <f>+VLOOKUP(A3,'Estado SCI'!$A$16:$I$59,9,0)</f>
        <v>Mantenimiento del control</v>
      </c>
      <c r="G3" s="127">
        <f>+VLOOKUP(A3,'Estado SCI'!$A$16:$L$59,12,0)</f>
        <v>20.1234</v>
      </c>
      <c r="H3" s="127">
        <f t="shared" si="0"/>
        <v>2</v>
      </c>
      <c r="I3" s="127" t="str">
        <f>+IF(VLOOKUP(A3,'Estado SCI'!$A$16:$G$59,7,0)="","",VLOOKUP(A3,'Estado SCI'!$A$16:$G$59,7,0))</f>
        <v>Si</v>
      </c>
      <c r="J3" s="128">
        <f t="shared" ref="J3:J45" si="2">+IF(I3="Si",1,IF(I3="En proceso",0.5,0))</f>
        <v>1</v>
      </c>
      <c r="K3" s="129">
        <f t="shared" si="1"/>
        <v>1</v>
      </c>
    </row>
    <row r="4" spans="1:11" x14ac:dyDescent="0.25">
      <c r="A4" s="127" t="s">
        <v>143</v>
      </c>
      <c r="B4" s="127" t="s">
        <v>32</v>
      </c>
      <c r="C4" s="127" t="s">
        <v>33</v>
      </c>
      <c r="D4" s="127" t="s">
        <v>39</v>
      </c>
      <c r="E4" s="127" t="s">
        <v>40</v>
      </c>
      <c r="F4" s="127" t="str">
        <f>+VLOOKUP(A4,'Estado SCI'!$A$16:$I$59,9,0)</f>
        <v>Mantenimiento del control</v>
      </c>
      <c r="G4" s="127">
        <f>+VLOOKUP(A4,'Estado SCI'!$A$16:$L$59,12,0)</f>
        <v>20.123449999999998</v>
      </c>
      <c r="H4" s="127">
        <f t="shared" si="0"/>
        <v>3</v>
      </c>
      <c r="I4" s="127" t="str">
        <f>+IF(VLOOKUP(A4,'Estado SCI'!$A$16:$G$59,7,0)="","",VLOOKUP(A4,'Estado SCI'!$A$16:$G$59,7,0))</f>
        <v>Si</v>
      </c>
      <c r="J4" s="128">
        <f t="shared" si="2"/>
        <v>1</v>
      </c>
      <c r="K4" s="129">
        <f t="shared" si="1"/>
        <v>1</v>
      </c>
    </row>
    <row r="5" spans="1:11" x14ac:dyDescent="0.25">
      <c r="A5" s="127" t="s">
        <v>144</v>
      </c>
      <c r="B5" s="127" t="s">
        <v>32</v>
      </c>
      <c r="C5" s="127" t="s">
        <v>33</v>
      </c>
      <c r="D5" s="127" t="s">
        <v>41</v>
      </c>
      <c r="E5" s="127" t="s">
        <v>42</v>
      </c>
      <c r="F5" s="127" t="str">
        <f>+VLOOKUP(A5,'Estado SCI'!$A$16:$I$59,9,0)</f>
        <v>Mantenimiento del control</v>
      </c>
      <c r="G5" s="127">
        <f>+VLOOKUP(A5,'Estado SCI'!$A$16:$L$59,12,0)</f>
        <v>20.123456000000001</v>
      </c>
      <c r="H5" s="127">
        <f t="shared" si="0"/>
        <v>4</v>
      </c>
      <c r="I5" s="127" t="str">
        <f>+IF(VLOOKUP(A5,'Estado SCI'!$A$16:$G$59,7,0)="","",VLOOKUP(A5,'Estado SCI'!$A$16:$G$59,7,0))</f>
        <v>Si</v>
      </c>
      <c r="J5" s="128">
        <f t="shared" si="2"/>
        <v>1</v>
      </c>
      <c r="K5" s="129">
        <f t="shared" si="1"/>
        <v>1</v>
      </c>
    </row>
    <row r="6" spans="1:11" x14ac:dyDescent="0.25">
      <c r="A6" s="127" t="s">
        <v>145</v>
      </c>
      <c r="B6" s="127" t="s">
        <v>32</v>
      </c>
      <c r="C6" s="127" t="s">
        <v>33</v>
      </c>
      <c r="D6" s="127" t="s">
        <v>43</v>
      </c>
      <c r="E6" s="127" t="s">
        <v>44</v>
      </c>
      <c r="F6" s="127" t="str">
        <f>+VLOOKUP(A6,'Estado SCI'!$A$16:$I$59,9,0)</f>
        <v>Mantenimiento del control</v>
      </c>
      <c r="G6" s="127">
        <f>+VLOOKUP(A6,'Estado SCI'!$A$16:$L$59,12,0)</f>
        <v>20.123456780000001</v>
      </c>
      <c r="H6" s="127">
        <f t="shared" si="0"/>
        <v>5</v>
      </c>
      <c r="I6" s="127" t="str">
        <f>+IF(VLOOKUP(A6,'Estado SCI'!$A$16:$G$59,7,0)="","",VLOOKUP(A6,'Estado SCI'!$A$16:$G$59,7,0))</f>
        <v>Si</v>
      </c>
      <c r="J6" s="128">
        <f t="shared" si="2"/>
        <v>1</v>
      </c>
      <c r="K6" s="129">
        <f t="shared" si="1"/>
        <v>1</v>
      </c>
    </row>
    <row r="7" spans="1:11" x14ac:dyDescent="0.25">
      <c r="A7" s="127" t="s">
        <v>146</v>
      </c>
      <c r="B7" s="127" t="s">
        <v>32</v>
      </c>
      <c r="C7" s="127" t="s">
        <v>33</v>
      </c>
      <c r="D7" s="127" t="s">
        <v>45</v>
      </c>
      <c r="E7" s="127" t="s">
        <v>46</v>
      </c>
      <c r="F7" s="127" t="str">
        <f>+VLOOKUP(A7,'Estado SCI'!$A$16:$I$59,9,0)</f>
        <v>Mantenimiento del control</v>
      </c>
      <c r="G7" s="127">
        <f>+VLOOKUP(A7,'Estado SCI'!$A$16:$L$59,12,0)</f>
        <v>20.123456788999999</v>
      </c>
      <c r="H7" s="127">
        <f t="shared" si="0"/>
        <v>6</v>
      </c>
      <c r="I7" s="127" t="str">
        <f>+IF(VLOOKUP(A7,'Estado SCI'!$A$16:$G$59,7,0)="","",VLOOKUP(A7,'Estado SCI'!$A$16:$G$59,7,0))</f>
        <v>Si</v>
      </c>
      <c r="J7" s="128">
        <f t="shared" si="2"/>
        <v>1</v>
      </c>
      <c r="K7" s="129">
        <f t="shared" si="1"/>
        <v>1</v>
      </c>
    </row>
    <row r="8" spans="1:11" x14ac:dyDescent="0.25">
      <c r="A8" s="127" t="s">
        <v>147</v>
      </c>
      <c r="B8" s="127" t="s">
        <v>32</v>
      </c>
      <c r="C8" s="127" t="s">
        <v>33</v>
      </c>
      <c r="D8" s="127" t="s">
        <v>47</v>
      </c>
      <c r="E8" s="127" t="s">
        <v>48</v>
      </c>
      <c r="F8" s="127" t="str">
        <f>+VLOOKUP(A8,'Estado SCI'!$A$16:$I$59,9,0)</f>
        <v>Mantenimiento del control</v>
      </c>
      <c r="G8" s="127">
        <f>+VLOOKUP(A8,'Estado SCI'!$A$16:$L$59,12,0)</f>
        <v>20.1234567891</v>
      </c>
      <c r="H8" s="127">
        <f t="shared" si="0"/>
        <v>7</v>
      </c>
      <c r="I8" s="127" t="str">
        <f>+IF(VLOOKUP(A8,'Estado SCI'!$A$16:$G$59,7,0)="","",VLOOKUP(A8,'Estado SCI'!$A$16:$G$59,7,0))</f>
        <v>Si</v>
      </c>
      <c r="J8" s="128">
        <f t="shared" si="2"/>
        <v>1</v>
      </c>
      <c r="K8" s="129">
        <f t="shared" si="1"/>
        <v>1</v>
      </c>
    </row>
    <row r="9" spans="1:11" x14ac:dyDescent="0.25">
      <c r="A9" s="127" t="s">
        <v>148</v>
      </c>
      <c r="B9" s="127" t="s">
        <v>32</v>
      </c>
      <c r="C9" s="127" t="s">
        <v>33</v>
      </c>
      <c r="D9" s="127" t="s">
        <v>49</v>
      </c>
      <c r="E9" s="127" t="s">
        <v>50</v>
      </c>
      <c r="F9" s="127" t="str">
        <f>+VLOOKUP(A9,'Estado SCI'!$A$16:$I$59,9,0)</f>
        <v>Mantenimiento del control</v>
      </c>
      <c r="G9" s="127">
        <f>+VLOOKUP(A9,'Estado SCI'!$A$16:$L$59,12,0)</f>
        <v>20.123456789119999</v>
      </c>
      <c r="H9" s="127">
        <f t="shared" si="0"/>
        <v>8</v>
      </c>
      <c r="I9" s="127" t="str">
        <f>+IF(VLOOKUP(A9,'Estado SCI'!$A$16:$G$59,7,0)="","",VLOOKUP(A9,'Estado SCI'!$A$16:$G$59,7,0))</f>
        <v>Si</v>
      </c>
      <c r="J9" s="128">
        <f t="shared" si="2"/>
        <v>1</v>
      </c>
      <c r="K9" s="129">
        <f t="shared" si="1"/>
        <v>1</v>
      </c>
    </row>
    <row r="10" spans="1:11" x14ac:dyDescent="0.25">
      <c r="A10" s="127" t="s">
        <v>149</v>
      </c>
      <c r="B10" s="127" t="s">
        <v>32</v>
      </c>
      <c r="C10" s="127" t="s">
        <v>33</v>
      </c>
      <c r="D10" s="127" t="s">
        <v>51</v>
      </c>
      <c r="E10" s="127" t="s">
        <v>52</v>
      </c>
      <c r="F10" s="127" t="str">
        <f>+VLOOKUP(A10,'Estado SCI'!$A$16:$I$59,9,0)</f>
        <v>Mantenimiento del control</v>
      </c>
      <c r="G10" s="127">
        <f>+VLOOKUP(A10,'Estado SCI'!$A$16:$L$59,12,0)</f>
        <v>20.123456789123001</v>
      </c>
      <c r="H10" s="127">
        <f t="shared" si="0"/>
        <v>9</v>
      </c>
      <c r="I10" s="127" t="str">
        <f>+IF(VLOOKUP(A10,'Estado SCI'!$A$16:$G$59,7,0)="","",VLOOKUP(A10,'Estado SCI'!$A$16:$G$59,7,0))</f>
        <v>Si</v>
      </c>
      <c r="J10" s="128">
        <f t="shared" si="2"/>
        <v>1</v>
      </c>
      <c r="K10" s="129">
        <f t="shared" si="1"/>
        <v>1</v>
      </c>
    </row>
    <row r="11" spans="1:11" x14ac:dyDescent="0.25">
      <c r="A11" s="127" t="s">
        <v>150</v>
      </c>
      <c r="B11" s="127" t="s">
        <v>32</v>
      </c>
      <c r="C11" s="127" t="s">
        <v>33</v>
      </c>
      <c r="D11" s="127" t="s">
        <v>53</v>
      </c>
      <c r="E11" s="127" t="s">
        <v>54</v>
      </c>
      <c r="F11" s="127" t="str">
        <f>+VLOOKUP(A11,'Estado SCI'!$A$16:$I$59,9,0)</f>
        <v>Mantenimiento del control</v>
      </c>
      <c r="G11" s="127">
        <f>+VLOOKUP(A11,'Estado SCI'!$A$16:$L$59,12,0)</f>
        <v>20.123456789123399</v>
      </c>
      <c r="H11" s="127">
        <f t="shared" si="0"/>
        <v>10</v>
      </c>
      <c r="I11" s="127" t="str">
        <f>+IF(VLOOKUP(A11,'Estado SCI'!$A$16:$G$59,7,0)="","",VLOOKUP(A11,'Estado SCI'!$A$16:$G$59,7,0))</f>
        <v>Si</v>
      </c>
      <c r="J11" s="128">
        <f t="shared" si="2"/>
        <v>1</v>
      </c>
      <c r="K11" s="129">
        <f t="shared" si="1"/>
        <v>1</v>
      </c>
    </row>
    <row r="12" spans="1:11" x14ac:dyDescent="0.25">
      <c r="A12" s="127" t="s">
        <v>151</v>
      </c>
      <c r="B12" s="127" t="s">
        <v>32</v>
      </c>
      <c r="C12" s="127" t="s">
        <v>33</v>
      </c>
      <c r="D12" s="127" t="s">
        <v>55</v>
      </c>
      <c r="E12" s="127" t="s">
        <v>56</v>
      </c>
      <c r="F12" s="127" t="str">
        <f>+VLOOKUP(A12,'Estado SCI'!$A$16:$I$59,9,0)</f>
        <v>Mantenimiento del control</v>
      </c>
      <c r="G12" s="127">
        <f>+VLOOKUP(A12,'Estado SCI'!$A$16:$L$59,12,0)</f>
        <v>20.123456789123448</v>
      </c>
      <c r="H12" s="127">
        <f t="shared" si="0"/>
        <v>11</v>
      </c>
      <c r="I12" s="127" t="str">
        <f>+IF(VLOOKUP(A12,'Estado SCI'!$A$16:$G$59,7,0)="","",VLOOKUP(A12,'Estado SCI'!$A$16:$G$59,7,0))</f>
        <v>Si</v>
      </c>
      <c r="J12" s="128">
        <f t="shared" si="2"/>
        <v>1</v>
      </c>
      <c r="K12" s="129">
        <f t="shared" si="1"/>
        <v>1</v>
      </c>
    </row>
    <row r="13" spans="1:11" x14ac:dyDescent="0.25">
      <c r="A13" s="127" t="s">
        <v>152</v>
      </c>
      <c r="B13" s="127" t="s">
        <v>32</v>
      </c>
      <c r="C13" s="127" t="s">
        <v>33</v>
      </c>
      <c r="D13" s="127" t="s">
        <v>57</v>
      </c>
      <c r="E13" s="127" t="s">
        <v>58</v>
      </c>
      <c r="F13" s="127" t="str">
        <f>+VLOOKUP(A13,'Estado SCI'!$A$16:$I$59,9,0)</f>
        <v>Mantenimiento del control</v>
      </c>
      <c r="G13" s="127">
        <f>+VLOOKUP(A13,'Estado SCI'!$A$16:$L$59,12,0)</f>
        <v>20.123456789123455</v>
      </c>
      <c r="H13" s="127">
        <f t="shared" si="0"/>
        <v>12</v>
      </c>
      <c r="I13" s="127" t="str">
        <f>+IF(VLOOKUP(A13,'Estado SCI'!$A$16:$G$59,7,0)="","",VLOOKUP(A13,'Estado SCI'!$A$16:$G$59,7,0))</f>
        <v>Si</v>
      </c>
      <c r="J13" s="128">
        <f t="shared" si="2"/>
        <v>1</v>
      </c>
      <c r="K13" s="129">
        <f t="shared" si="1"/>
        <v>1</v>
      </c>
    </row>
    <row r="14" spans="1:11" ht="15" customHeight="1" x14ac:dyDescent="0.25">
      <c r="A14" s="127" t="s">
        <v>153</v>
      </c>
      <c r="B14" s="127" t="str">
        <f>+VLOOKUP(A14,'Estado SCI'!$A$16:$C$59,3,0)</f>
        <v>EVALUACION DEL RIESGO</v>
      </c>
      <c r="C14" s="127" t="s">
        <v>61</v>
      </c>
      <c r="D14" s="127" t="s">
        <v>34</v>
      </c>
      <c r="E14" s="127" t="s">
        <v>154</v>
      </c>
      <c r="F14" s="127" t="str">
        <f>+VLOOKUP(A14,'Estado SCI'!$A$16:$I$59,9,0)</f>
        <v>Oportunidad de mejora</v>
      </c>
      <c r="G14" s="127">
        <f>+VLOOKUP(A14,'Estado SCI'!$A$16:$L$59,12,0)</f>
        <v>30.23</v>
      </c>
      <c r="H14" s="127">
        <f t="shared" si="0"/>
        <v>13</v>
      </c>
      <c r="I14" s="127" t="str">
        <f>+IF(VLOOKUP(A14,'Estado SCI'!$A$16:$G$59,7,0)="","",VLOOKUP(A14,'Estado SCI'!$A$16:$G$59,7,0))</f>
        <v>En proceso</v>
      </c>
      <c r="J14" s="128">
        <f t="shared" si="2"/>
        <v>0.5</v>
      </c>
      <c r="K14" s="129">
        <f t="shared" si="1"/>
        <v>0.9</v>
      </c>
    </row>
    <row r="15" spans="1:11" ht="15" customHeight="1" x14ac:dyDescent="0.25">
      <c r="A15" s="127" t="s">
        <v>155</v>
      </c>
      <c r="B15" s="127" t="s">
        <v>60</v>
      </c>
      <c r="C15" s="127" t="s">
        <v>61</v>
      </c>
      <c r="D15" s="127" t="s">
        <v>36</v>
      </c>
      <c r="E15" s="127" t="s">
        <v>156</v>
      </c>
      <c r="F15" s="127" t="str">
        <f>+VLOOKUP(A15,'Estado SCI'!$A$16:$I$59,9,0)</f>
        <v>Oportunidad de mejora</v>
      </c>
      <c r="G15" s="127">
        <f>+VLOOKUP(A15,'Estado SCI'!$A$16:$L$59,12,0)</f>
        <v>30.234000000000002</v>
      </c>
      <c r="H15" s="127">
        <f t="shared" si="0"/>
        <v>14</v>
      </c>
      <c r="I15" s="127" t="str">
        <f>+IF(VLOOKUP(A15,'Estado SCI'!$A$16:$G$59,7,0)="","",VLOOKUP(A15,'Estado SCI'!$A$16:$G$59,7,0))</f>
        <v>En proceso</v>
      </c>
      <c r="J15" s="128">
        <f t="shared" si="2"/>
        <v>0.5</v>
      </c>
      <c r="K15" s="129">
        <f t="shared" si="1"/>
        <v>0.9</v>
      </c>
    </row>
    <row r="16" spans="1:11" ht="15" customHeight="1" x14ac:dyDescent="0.25">
      <c r="A16" s="127" t="s">
        <v>157</v>
      </c>
      <c r="B16" s="127" t="s">
        <v>60</v>
      </c>
      <c r="C16" s="127" t="s">
        <v>61</v>
      </c>
      <c r="D16" s="127" t="s">
        <v>39</v>
      </c>
      <c r="E16" s="127" t="s">
        <v>158</v>
      </c>
      <c r="F16" s="127" t="str">
        <f>+VLOOKUP(A16,'Estado SCI'!$A$16:$I$59,9,0)</f>
        <v>Mantenimiento del control</v>
      </c>
      <c r="G16" s="127">
        <f>+VLOOKUP(A16,'Estado SCI'!$A$16:$L$59,12,0)</f>
        <v>40.234499999999997</v>
      </c>
      <c r="H16" s="127">
        <f t="shared" si="0"/>
        <v>15</v>
      </c>
      <c r="I16" s="127" t="str">
        <f>+IF(VLOOKUP(A16,'Estado SCI'!$A$16:$G$59,7,0)="","",VLOOKUP(A16,'Estado SCI'!$A$16:$G$59,7,0))</f>
        <v>Si</v>
      </c>
      <c r="J16" s="128">
        <f t="shared" si="2"/>
        <v>1</v>
      </c>
      <c r="K16" s="129">
        <f t="shared" si="1"/>
        <v>0.9</v>
      </c>
    </row>
    <row r="17" spans="1:11" ht="15.75" customHeight="1" x14ac:dyDescent="0.25">
      <c r="A17" s="127" t="s">
        <v>159</v>
      </c>
      <c r="B17" s="127" t="s">
        <v>60</v>
      </c>
      <c r="C17" s="127" t="s">
        <v>61</v>
      </c>
      <c r="D17" s="127" t="s">
        <v>41</v>
      </c>
      <c r="E17" s="127" t="s">
        <v>65</v>
      </c>
      <c r="F17" s="127" t="str">
        <f>+VLOOKUP(A17,'Estado SCI'!$A$16:$I$59,9,0)</f>
        <v>Mantenimiento del control</v>
      </c>
      <c r="G17" s="127">
        <f>+VLOOKUP(A17,'Estado SCI'!$A$16:$L$59,12,0)</f>
        <v>40.234560000000002</v>
      </c>
      <c r="H17" s="127">
        <f t="shared" si="0"/>
        <v>16</v>
      </c>
      <c r="I17" s="127" t="str">
        <f>+IF(VLOOKUP(A17,'Estado SCI'!$A$16:$G$59,7,0)="","",VLOOKUP(A17,'Estado SCI'!$A$16:$G$59,7,0))</f>
        <v>Si</v>
      </c>
      <c r="J17" s="128">
        <f t="shared" si="2"/>
        <v>1</v>
      </c>
      <c r="K17" s="129">
        <f t="shared" si="1"/>
        <v>0.9</v>
      </c>
    </row>
    <row r="18" spans="1:11" ht="15" customHeight="1" x14ac:dyDescent="0.25">
      <c r="A18" s="127" t="s">
        <v>160</v>
      </c>
      <c r="B18" s="127" t="s">
        <v>60</v>
      </c>
      <c r="C18" s="127" t="s">
        <v>79</v>
      </c>
      <c r="D18" s="127" t="s">
        <v>34</v>
      </c>
      <c r="E18" s="127" t="s">
        <v>68</v>
      </c>
      <c r="F18" s="127" t="str">
        <f>+VLOOKUP(A18,'Estado SCI'!$A$16:$I$59,9,0)</f>
        <v>Mantenimiento del control</v>
      </c>
      <c r="G18" s="127">
        <f>+VLOOKUP(A18,'Estado SCI'!$A$16:$L$59,12,0)</f>
        <v>40.234566999999998</v>
      </c>
      <c r="H18" s="127">
        <f t="shared" si="0"/>
        <v>17</v>
      </c>
      <c r="I18" s="127" t="str">
        <f>+IF(VLOOKUP(A18,'Estado SCI'!$A$16:$G$59,7,0)="","",VLOOKUP(A18,'Estado SCI'!$A$16:$G$59,7,0))</f>
        <v>Si</v>
      </c>
      <c r="J18" s="128">
        <f t="shared" si="2"/>
        <v>1</v>
      </c>
      <c r="K18" s="129">
        <f t="shared" si="1"/>
        <v>0.9</v>
      </c>
    </row>
    <row r="19" spans="1:11" ht="15" customHeight="1" x14ac:dyDescent="0.25">
      <c r="A19" s="127" t="s">
        <v>161</v>
      </c>
      <c r="B19" s="127" t="s">
        <v>60</v>
      </c>
      <c r="C19" s="127" t="s">
        <v>79</v>
      </c>
      <c r="D19" s="127" t="s">
        <v>36</v>
      </c>
      <c r="E19" s="127" t="s">
        <v>69</v>
      </c>
      <c r="F19" s="127" t="str">
        <f>+VLOOKUP(A19,'Estado SCI'!$A$16:$I$59,9,0)</f>
        <v>Mantenimiento del control</v>
      </c>
      <c r="G19" s="127">
        <f>+VLOOKUP(A19,'Estado SCI'!$A$16:$L$59,12,0)</f>
        <v>40.234567800000001</v>
      </c>
      <c r="H19" s="127">
        <f t="shared" si="0"/>
        <v>18</v>
      </c>
      <c r="I19" s="127" t="str">
        <f>+IF(VLOOKUP(A19,'Estado SCI'!$A$16:$G$59,7,0)="","",VLOOKUP(A19,'Estado SCI'!$A$16:$G$59,7,0))</f>
        <v>Si</v>
      </c>
      <c r="J19" s="128">
        <f t="shared" si="2"/>
        <v>1</v>
      </c>
      <c r="K19" s="129">
        <f t="shared" si="1"/>
        <v>0.9</v>
      </c>
    </row>
    <row r="20" spans="1:11" ht="15" customHeight="1" x14ac:dyDescent="0.25">
      <c r="A20" s="127" t="s">
        <v>162</v>
      </c>
      <c r="B20" s="127" t="s">
        <v>60</v>
      </c>
      <c r="C20" s="127" t="s">
        <v>79</v>
      </c>
      <c r="D20" s="127" t="s">
        <v>39</v>
      </c>
      <c r="E20" s="127" t="s">
        <v>70</v>
      </c>
      <c r="F20" s="127" t="str">
        <f>+VLOOKUP(A20,'Estado SCI'!$A$16:$I$59,9,0)</f>
        <v>Mantenimiento del control</v>
      </c>
      <c r="G20" s="127">
        <f>+VLOOKUP(A20,'Estado SCI'!$A$16:$L$59,12,0)</f>
        <v>40.234567890000001</v>
      </c>
      <c r="H20" s="127">
        <f t="shared" si="0"/>
        <v>19</v>
      </c>
      <c r="I20" s="127" t="str">
        <f>+IF(VLOOKUP(A20,'Estado SCI'!$A$16:$G$59,7,0)="","",VLOOKUP(A20,'Estado SCI'!$A$16:$G$59,7,0))</f>
        <v>Si</v>
      </c>
      <c r="J20" s="128">
        <f t="shared" si="2"/>
        <v>1</v>
      </c>
      <c r="K20" s="129">
        <f t="shared" si="1"/>
        <v>0.9</v>
      </c>
    </row>
    <row r="21" spans="1:11" ht="15.75" customHeight="1" x14ac:dyDescent="0.25">
      <c r="A21" s="127" t="s">
        <v>163</v>
      </c>
      <c r="B21" s="127" t="s">
        <v>60</v>
      </c>
      <c r="C21" s="127" t="s">
        <v>79</v>
      </c>
      <c r="D21" s="127" t="s">
        <v>34</v>
      </c>
      <c r="E21" s="127" t="s">
        <v>73</v>
      </c>
      <c r="F21" s="127" t="str">
        <f>+VLOOKUP(A21,'Estado SCI'!$A$16:$I$59,9,0)</f>
        <v>Mantenimiento del control</v>
      </c>
      <c r="G21" s="127">
        <f>+VLOOKUP(A21,'Estado SCI'!$A$16:$L$59,12,0)</f>
        <v>40.234567891200001</v>
      </c>
      <c r="H21" s="127">
        <f t="shared" si="0"/>
        <v>20</v>
      </c>
      <c r="I21" s="127" t="str">
        <f>+IF(VLOOKUP(A21,'Estado SCI'!$A$16:$G$59,7,0)="","",VLOOKUP(A21,'Estado SCI'!$A$16:$G$59,7,0))</f>
        <v>Si</v>
      </c>
      <c r="J21" s="128">
        <f t="shared" si="2"/>
        <v>1</v>
      </c>
      <c r="K21" s="129">
        <f t="shared" si="1"/>
        <v>0.9</v>
      </c>
    </row>
    <row r="22" spans="1:11" ht="15" customHeight="1" x14ac:dyDescent="0.25">
      <c r="A22" s="127" t="s">
        <v>164</v>
      </c>
      <c r="B22" s="127" t="s">
        <v>60</v>
      </c>
      <c r="C22" s="127" t="s">
        <v>87</v>
      </c>
      <c r="D22" s="127" t="s">
        <v>36</v>
      </c>
      <c r="E22" s="127" t="s">
        <v>74</v>
      </c>
      <c r="F22" s="127" t="str">
        <f>+VLOOKUP(A22,'Estado SCI'!$A$16:$I$59,9,0)</f>
        <v>Mantenimiento del control</v>
      </c>
      <c r="G22" s="127">
        <f>+VLOOKUP(A22,'Estado SCI'!$A$16:$L$59,12,0)</f>
        <v>40.23456789123</v>
      </c>
      <c r="H22" s="127">
        <f t="shared" si="0"/>
        <v>21</v>
      </c>
      <c r="I22" s="127" t="str">
        <f>+IF(VLOOKUP(A22,'Estado SCI'!$A$16:$G$59,7,0)="","",VLOOKUP(A22,'Estado SCI'!$A$16:$G$59,7,0))</f>
        <v>Si</v>
      </c>
      <c r="J22" s="128">
        <f t="shared" si="2"/>
        <v>1</v>
      </c>
      <c r="K22" s="129">
        <f t="shared" si="1"/>
        <v>0.9</v>
      </c>
    </row>
    <row r="23" spans="1:11" ht="15" customHeight="1" x14ac:dyDescent="0.25">
      <c r="A23" s="127" t="s">
        <v>165</v>
      </c>
      <c r="B23" s="127" t="s">
        <v>60</v>
      </c>
      <c r="C23" s="127" t="s">
        <v>87</v>
      </c>
      <c r="D23" s="127" t="s">
        <v>39</v>
      </c>
      <c r="E23" s="127" t="s">
        <v>76</v>
      </c>
      <c r="F23" s="127" t="str">
        <f>+VLOOKUP(A23,'Estado SCI'!$A$16:$I$59,9,0)</f>
        <v>Mantenimiento del control</v>
      </c>
      <c r="G23" s="127">
        <f>+VLOOKUP(A23,'Estado SCI'!$A$16:$L$59,12,0)</f>
        <v>40.234567891234001</v>
      </c>
      <c r="H23" s="127">
        <f t="shared" si="0"/>
        <v>22</v>
      </c>
      <c r="I23" s="127" t="str">
        <f>+IF(VLOOKUP(A23,'Estado SCI'!$A$16:$G$59,7,0)="","",VLOOKUP(A23,'Estado SCI'!$A$16:$G$59,7,0))</f>
        <v>Si</v>
      </c>
      <c r="J23" s="128">
        <f t="shared" si="2"/>
        <v>1</v>
      </c>
      <c r="K23" s="129">
        <f t="shared" si="1"/>
        <v>0.9</v>
      </c>
    </row>
    <row r="24" spans="1:11" ht="15" customHeight="1" x14ac:dyDescent="0.25">
      <c r="A24" s="127" t="s">
        <v>166</v>
      </c>
      <c r="B24" s="127" t="str">
        <f>+VLOOKUP(A24,'Estado SCI'!$A$16:$C$59,3,0)</f>
        <v>ACTIVIDADES DE CONTROL</v>
      </c>
      <c r="C24" s="127" t="s">
        <v>87</v>
      </c>
      <c r="D24" s="127" t="s">
        <v>34</v>
      </c>
      <c r="E24" s="127" t="s">
        <v>80</v>
      </c>
      <c r="F24" s="127" t="str">
        <f>+VLOOKUP(A24,'Estado SCI'!$A$16:$I$59,9,0)</f>
        <v>Mantenimiento del control</v>
      </c>
      <c r="G24" s="127">
        <f>+VLOOKUP(A24,'Estado SCI'!$A$16:$L$59,12,0)</f>
        <v>60.31</v>
      </c>
      <c r="H24" s="127">
        <f t="shared" si="0"/>
        <v>23</v>
      </c>
      <c r="I24" s="127" t="str">
        <f>+IF(VLOOKUP(A24,'Estado SCI'!$A$16:$G$59,7,0)="","",VLOOKUP(A24,'Estado SCI'!$A$16:$G$59,7,0))</f>
        <v>Si</v>
      </c>
      <c r="J24" s="128">
        <f t="shared" si="2"/>
        <v>1</v>
      </c>
      <c r="K24" s="129">
        <f t="shared" si="1"/>
        <v>1</v>
      </c>
    </row>
    <row r="25" spans="1:11" ht="15" customHeight="1" x14ac:dyDescent="0.25">
      <c r="A25" s="127" t="s">
        <v>167</v>
      </c>
      <c r="B25" s="127" t="s">
        <v>78</v>
      </c>
      <c r="C25" s="127" t="s">
        <v>87</v>
      </c>
      <c r="D25" s="127" t="s">
        <v>36</v>
      </c>
      <c r="E25" s="127" t="s">
        <v>81</v>
      </c>
      <c r="F25" s="127" t="str">
        <f>+VLOOKUP(A25,'Estado SCI'!$A$16:$I$59,9,0)</f>
        <v>Mantenimiento del control</v>
      </c>
      <c r="G25" s="127">
        <f>+VLOOKUP(A25,'Estado SCI'!$A$16:$L$59,12,0)</f>
        <v>60.323</v>
      </c>
      <c r="H25" s="127">
        <f t="shared" si="0"/>
        <v>24</v>
      </c>
      <c r="I25" s="127" t="str">
        <f>+IF(VLOOKUP(A25,'Estado SCI'!$A$16:$G$59,7,0)="","",VLOOKUP(A25,'Estado SCI'!$A$16:$G$59,7,0))</f>
        <v>Si</v>
      </c>
      <c r="J25" s="128">
        <f t="shared" si="2"/>
        <v>1</v>
      </c>
      <c r="K25" s="129">
        <f t="shared" si="1"/>
        <v>1</v>
      </c>
    </row>
    <row r="26" spans="1:11" ht="15" customHeight="1" x14ac:dyDescent="0.25">
      <c r="A26" s="127" t="s">
        <v>168</v>
      </c>
      <c r="B26" s="127" t="s">
        <v>78</v>
      </c>
      <c r="C26" s="127" t="s">
        <v>87</v>
      </c>
      <c r="D26" s="127" t="s">
        <v>39</v>
      </c>
      <c r="E26" s="127" t="s">
        <v>82</v>
      </c>
      <c r="F26" s="127" t="str">
        <f>+VLOOKUP(A26,'Estado SCI'!$A$16:$I$59,9,0)</f>
        <v>Mantenimiento del control</v>
      </c>
      <c r="G26" s="127">
        <f>+VLOOKUP(A26,'Estado SCI'!$A$16:$L$59,12,0)</f>
        <v>60.323999999999998</v>
      </c>
      <c r="H26" s="127">
        <f t="shared" si="0"/>
        <v>25</v>
      </c>
      <c r="I26" s="127" t="str">
        <f>+IF(VLOOKUP(A26,'Estado SCI'!$A$16:$G$59,7,0)="","",VLOOKUP(A26,'Estado SCI'!$A$16:$G$59,7,0))</f>
        <v>Si</v>
      </c>
      <c r="J26" s="128">
        <f t="shared" si="2"/>
        <v>1</v>
      </c>
      <c r="K26" s="129">
        <f t="shared" si="1"/>
        <v>1</v>
      </c>
    </row>
    <row r="27" spans="1:11" ht="15.75" customHeight="1" x14ac:dyDescent="0.25">
      <c r="A27" s="127" t="s">
        <v>169</v>
      </c>
      <c r="B27" s="127" t="s">
        <v>78</v>
      </c>
      <c r="C27" s="127" t="s">
        <v>87</v>
      </c>
      <c r="D27" s="127" t="s">
        <v>41</v>
      </c>
      <c r="E27" s="127" t="s">
        <v>83</v>
      </c>
      <c r="F27" s="127" t="str">
        <f>+VLOOKUP(A27,'Estado SCI'!$A$16:$I$59,9,0)</f>
        <v>Mantenimiento del control</v>
      </c>
      <c r="G27" s="127">
        <f>+VLOOKUP(A27,'Estado SCI'!$A$16:$L$59,12,0)</f>
        <v>60.325000000000003</v>
      </c>
      <c r="H27" s="127">
        <f t="shared" si="0"/>
        <v>26</v>
      </c>
      <c r="I27" s="127" t="str">
        <f>+IF(VLOOKUP(A27,'Estado SCI'!$A$16:$G$59,7,0)="","",VLOOKUP(A27,'Estado SCI'!$A$16:$G$59,7,0))</f>
        <v>Si</v>
      </c>
      <c r="J27" s="128">
        <f t="shared" si="2"/>
        <v>1</v>
      </c>
      <c r="K27" s="129">
        <f t="shared" si="1"/>
        <v>1</v>
      </c>
    </row>
    <row r="28" spans="1:11" ht="15" customHeight="1" x14ac:dyDescent="0.25">
      <c r="A28" s="127" t="s">
        <v>170</v>
      </c>
      <c r="B28" s="127" t="s">
        <v>78</v>
      </c>
      <c r="C28" s="127" t="s">
        <v>97</v>
      </c>
      <c r="D28" s="127" t="s">
        <v>43</v>
      </c>
      <c r="E28" s="127" t="s">
        <v>84</v>
      </c>
      <c r="F28" s="127" t="str">
        <f>+VLOOKUP(A28,'Estado SCI'!$A$16:$I$59,9,0)</f>
        <v>Mantenimiento del control</v>
      </c>
      <c r="G28" s="127">
        <f>+VLOOKUP(A28,'Estado SCI'!$A$16:$L$59,12,0)</f>
        <v>60.326000000000001</v>
      </c>
      <c r="H28" s="127">
        <f t="shared" si="0"/>
        <v>27</v>
      </c>
      <c r="I28" s="127" t="str">
        <f>+IF(VLOOKUP(A28,'Estado SCI'!$A$16:$G$59,7,0)="","",VLOOKUP(A28,'Estado SCI'!$A$16:$G$59,7,0))</f>
        <v>Si</v>
      </c>
      <c r="J28" s="128">
        <f t="shared" si="2"/>
        <v>1</v>
      </c>
      <c r="K28" s="129">
        <f t="shared" si="1"/>
        <v>1</v>
      </c>
    </row>
    <row r="29" spans="1:11" ht="15" customHeight="1" x14ac:dyDescent="0.25">
      <c r="A29" s="127" t="s">
        <v>171</v>
      </c>
      <c r="B29" s="127" t="str">
        <f>+VLOOKUP(A29,'Estado SCI'!$A$16:$C$59,3,0)</f>
        <v>INFORMACION Y COMUNICACIÓN</v>
      </c>
      <c r="C29" s="127" t="s">
        <v>97</v>
      </c>
      <c r="D29" s="127" t="s">
        <v>34</v>
      </c>
      <c r="E29" s="127" t="s">
        <v>88</v>
      </c>
      <c r="F29" s="127" t="str">
        <f>+VLOOKUP(A29,'Estado SCI'!$A$16:$I$59,9,0)</f>
        <v>Mantenimiento del control</v>
      </c>
      <c r="G29" s="127">
        <f>+VLOOKUP(A29,'Estado SCI'!$A$16:$L$59,12,0)</f>
        <v>80.412000000000006</v>
      </c>
      <c r="H29" s="127">
        <f t="shared" si="0"/>
        <v>28</v>
      </c>
      <c r="I29" s="127" t="str">
        <f>+IF(VLOOKUP(A29,'Estado SCI'!$A$16:$G$59,7,0)="","",VLOOKUP(A29,'Estado SCI'!$A$16:$G$59,7,0))</f>
        <v>Si</v>
      </c>
      <c r="J29" s="128">
        <f t="shared" si="2"/>
        <v>1</v>
      </c>
      <c r="K29" s="129">
        <f t="shared" si="1"/>
        <v>1</v>
      </c>
    </row>
    <row r="30" spans="1:11" ht="15" customHeight="1" x14ac:dyDescent="0.25">
      <c r="A30" s="127" t="s">
        <v>172</v>
      </c>
      <c r="B30" s="127" t="s">
        <v>86</v>
      </c>
      <c r="C30" s="127" t="s">
        <v>97</v>
      </c>
      <c r="D30" s="127" t="s">
        <v>36</v>
      </c>
      <c r="E30" s="127" t="s">
        <v>89</v>
      </c>
      <c r="F30" s="127" t="str">
        <f>+VLOOKUP(A30,'Estado SCI'!$A$16:$I$59,9,0)</f>
        <v>Mantenimiento del control</v>
      </c>
      <c r="G30" s="127">
        <f>+VLOOKUP(A30,'Estado SCI'!$A$16:$L$59,12,0)</f>
        <v>80.412300000000002</v>
      </c>
      <c r="H30" s="127">
        <f t="shared" si="0"/>
        <v>29</v>
      </c>
      <c r="I30" s="127" t="str">
        <f>+IF(VLOOKUP(A30,'Estado SCI'!$A$16:$G$59,7,0)="","",VLOOKUP(A30,'Estado SCI'!$A$16:$G$59,7,0))</f>
        <v>Si</v>
      </c>
      <c r="J30" s="128">
        <f t="shared" si="2"/>
        <v>1</v>
      </c>
      <c r="K30" s="129">
        <f t="shared" si="1"/>
        <v>1</v>
      </c>
    </row>
    <row r="31" spans="1:11" ht="15.75" customHeight="1" x14ac:dyDescent="0.25">
      <c r="A31" s="127" t="s">
        <v>173</v>
      </c>
      <c r="B31" s="127" t="s">
        <v>86</v>
      </c>
      <c r="C31" s="127" t="s">
        <v>97</v>
      </c>
      <c r="D31" s="127" t="s">
        <v>39</v>
      </c>
      <c r="E31" s="127" t="s">
        <v>90</v>
      </c>
      <c r="F31" s="127" t="str">
        <f>+VLOOKUP(A31,'Estado SCI'!$A$16:$I$59,9,0)</f>
        <v>Mantenimiento del control</v>
      </c>
      <c r="G31" s="127">
        <f>+VLOOKUP(A31,'Estado SCI'!$A$16:$L$59,12,0)</f>
        <v>80.41234</v>
      </c>
      <c r="H31" s="127">
        <f t="shared" si="0"/>
        <v>30</v>
      </c>
      <c r="I31" s="127" t="str">
        <f>+IF(VLOOKUP(A31,'Estado SCI'!$A$16:$G$59,7,0)="","",VLOOKUP(A31,'Estado SCI'!$A$16:$G$59,7,0))</f>
        <v>Si</v>
      </c>
      <c r="J31" s="128">
        <f t="shared" si="2"/>
        <v>1</v>
      </c>
      <c r="K31" s="129">
        <f t="shared" si="1"/>
        <v>1</v>
      </c>
    </row>
    <row r="32" spans="1:11" x14ac:dyDescent="0.25">
      <c r="A32" s="127" t="s">
        <v>174</v>
      </c>
      <c r="B32" s="127" t="s">
        <v>86</v>
      </c>
      <c r="C32" s="127" t="s">
        <v>103</v>
      </c>
      <c r="D32" s="127" t="s">
        <v>41</v>
      </c>
      <c r="E32" s="127" t="s">
        <v>91</v>
      </c>
      <c r="F32" s="127" t="str">
        <f>+VLOOKUP(A32,'Estado SCI'!$A$16:$I$59,9,0)</f>
        <v>Mantenimiento del control</v>
      </c>
      <c r="G32" s="127">
        <f>+VLOOKUP(A32,'Estado SCI'!$A$16:$L$59,12,0)</f>
        <v>80.412345000000002</v>
      </c>
      <c r="H32" s="127">
        <f t="shared" si="0"/>
        <v>31</v>
      </c>
      <c r="I32" s="127" t="str">
        <f>+IF(VLOOKUP(A32,'Estado SCI'!$A$16:$G$59,7,0)="","",VLOOKUP(A32,'Estado SCI'!$A$16:$G$59,7,0))</f>
        <v>Si</v>
      </c>
      <c r="J32" s="128">
        <f t="shared" si="2"/>
        <v>1</v>
      </c>
      <c r="K32" s="129">
        <f t="shared" si="1"/>
        <v>1</v>
      </c>
    </row>
    <row r="33" spans="1:11" x14ac:dyDescent="0.25">
      <c r="A33" s="127" t="s">
        <v>175</v>
      </c>
      <c r="B33" s="127" t="s">
        <v>86</v>
      </c>
      <c r="C33" s="127" t="s">
        <v>176</v>
      </c>
      <c r="D33" s="127" t="s">
        <v>43</v>
      </c>
      <c r="E33" s="127" t="s">
        <v>92</v>
      </c>
      <c r="F33" s="127" t="str">
        <f>+VLOOKUP(A33,'Estado SCI'!$A$16:$I$59,9,0)</f>
        <v>Mantenimiento del control</v>
      </c>
      <c r="G33" s="127">
        <f>+VLOOKUP(A33,'Estado SCI'!$A$16:$L$59,12,0)</f>
        <v>80.412345599999995</v>
      </c>
      <c r="H33" s="127">
        <f t="shared" si="0"/>
        <v>32</v>
      </c>
      <c r="I33" s="127" t="str">
        <f>+IF(VLOOKUP(A33,'Estado SCI'!$A$16:$G$59,7,0)="","",VLOOKUP(A33,'Estado SCI'!$A$16:$G$59,7,0))</f>
        <v>Si</v>
      </c>
      <c r="J33" s="128">
        <f t="shared" si="2"/>
        <v>1</v>
      </c>
      <c r="K33" s="129">
        <f t="shared" si="1"/>
        <v>1</v>
      </c>
    </row>
    <row r="34" spans="1:11" x14ac:dyDescent="0.25">
      <c r="A34" s="127" t="s">
        <v>177</v>
      </c>
      <c r="B34" s="127" t="s">
        <v>86</v>
      </c>
      <c r="C34" s="127" t="s">
        <v>176</v>
      </c>
      <c r="D34" s="127" t="s">
        <v>45</v>
      </c>
      <c r="E34" s="127" t="s">
        <v>93</v>
      </c>
      <c r="F34" s="127" t="str">
        <f>+VLOOKUP(A34,'Estado SCI'!$A$16:$I$59,9,0)</f>
        <v>Mantenimiento del control</v>
      </c>
      <c r="G34" s="127">
        <f>+VLOOKUP(A34,'Estado SCI'!$A$16:$L$59,12,0)</f>
        <v>80.412345669999993</v>
      </c>
      <c r="H34" s="127">
        <f t="shared" si="0"/>
        <v>33</v>
      </c>
      <c r="I34" s="127" t="str">
        <f>+IF(VLOOKUP(A34,'Estado SCI'!$A$16:$G$59,7,0)="","",VLOOKUP(A34,'Estado SCI'!$A$16:$G$59,7,0))</f>
        <v>Si</v>
      </c>
      <c r="J34" s="128">
        <f t="shared" si="2"/>
        <v>1</v>
      </c>
      <c r="K34" s="129">
        <f t="shared" si="1"/>
        <v>1</v>
      </c>
    </row>
    <row r="35" spans="1:11" x14ac:dyDescent="0.25">
      <c r="A35" s="127" t="s">
        <v>178</v>
      </c>
      <c r="B35" s="127" t="s">
        <v>86</v>
      </c>
      <c r="C35" s="127" t="s">
        <v>176</v>
      </c>
      <c r="D35" s="127" t="s">
        <v>47</v>
      </c>
      <c r="E35" s="127" t="s">
        <v>94</v>
      </c>
      <c r="F35" s="127" t="str">
        <f>+VLOOKUP(A35,'Estado SCI'!$A$16:$I$59,9,0)</f>
        <v>Mantenimiento del control</v>
      </c>
      <c r="G35" s="127">
        <f>+VLOOKUP(A35,'Estado SCI'!$A$16:$L$59,12,0)</f>
        <v>80.412345677999994</v>
      </c>
      <c r="H35" s="127">
        <f t="shared" si="0"/>
        <v>34</v>
      </c>
      <c r="I35" s="127" t="str">
        <f>+IF(VLOOKUP(A35,'Estado SCI'!$A$16:$G$59,7,0)="","",VLOOKUP(A35,'Estado SCI'!$A$16:$G$59,7,0))</f>
        <v>Si</v>
      </c>
      <c r="J35" s="128">
        <f t="shared" si="2"/>
        <v>1</v>
      </c>
      <c r="K35" s="129">
        <f t="shared" si="1"/>
        <v>1</v>
      </c>
    </row>
    <row r="36" spans="1:11" x14ac:dyDescent="0.25">
      <c r="A36" s="127" t="s">
        <v>179</v>
      </c>
      <c r="B36" s="127" t="str">
        <f>+VLOOKUP(A36,'Estado SCI'!$A$16:$C$59,3,0)</f>
        <v>ACTIVIDADES DE MONITOREO</v>
      </c>
      <c r="C36" s="127" t="s">
        <v>176</v>
      </c>
      <c r="D36" s="127" t="s">
        <v>34</v>
      </c>
      <c r="E36" s="127" t="s">
        <v>98</v>
      </c>
      <c r="F36" s="127" t="str">
        <f>+VLOOKUP(A36,'Estado SCI'!$A$16:$I$59,9,0)</f>
        <v>Mantenimiento del control</v>
      </c>
      <c r="G36" s="127">
        <f>+VLOOKUP(A36,'Estado SCI'!$A$16:$L$59,12,0)</f>
        <v>120.851</v>
      </c>
      <c r="H36" s="127">
        <f t="shared" si="0"/>
        <v>35</v>
      </c>
      <c r="I36" s="127" t="str">
        <f>+IF(VLOOKUP(A36,'Estado SCI'!$A$16:$G$59,7,0)="","",VLOOKUP(A36,'Estado SCI'!$A$16:$G$59,7,0))</f>
        <v>Si</v>
      </c>
      <c r="J36" s="128">
        <f t="shared" si="2"/>
        <v>1</v>
      </c>
      <c r="K36" s="129">
        <f t="shared" si="1"/>
        <v>1</v>
      </c>
    </row>
    <row r="37" spans="1:11" x14ac:dyDescent="0.25">
      <c r="A37" s="127" t="s">
        <v>180</v>
      </c>
      <c r="B37" s="127" t="s">
        <v>96</v>
      </c>
      <c r="C37" s="127" t="s">
        <v>176</v>
      </c>
      <c r="D37" s="127" t="s">
        <v>41</v>
      </c>
      <c r="E37" s="127" t="s">
        <v>99</v>
      </c>
      <c r="F37" s="127" t="str">
        <f>+VLOOKUP(A37,'Estado SCI'!$A$16:$I$59,9,0)</f>
        <v>Mantenimiento del control</v>
      </c>
      <c r="G37" s="127">
        <f>+VLOOKUP(A37,'Estado SCI'!$A$16:$L$59,12,0)</f>
        <v>120.85120000000001</v>
      </c>
      <c r="H37" s="127">
        <f t="shared" si="0"/>
        <v>36</v>
      </c>
      <c r="I37" s="127" t="str">
        <f>+IF(VLOOKUP(A37,'Estado SCI'!$A$16:$G$59,7,0)="","",VLOOKUP(A37,'Estado SCI'!$A$16:$G$59,7,0))</f>
        <v>Si</v>
      </c>
      <c r="J37" s="128">
        <f t="shared" si="2"/>
        <v>1</v>
      </c>
      <c r="K37" s="129">
        <f t="shared" si="1"/>
        <v>1</v>
      </c>
    </row>
    <row r="38" spans="1:11" x14ac:dyDescent="0.25">
      <c r="A38" s="127" t="s">
        <v>181</v>
      </c>
      <c r="B38" s="127" t="s">
        <v>96</v>
      </c>
      <c r="C38" s="127" t="s">
        <v>67</v>
      </c>
      <c r="D38" s="127" t="s">
        <v>45</v>
      </c>
      <c r="E38" s="127" t="s">
        <v>100</v>
      </c>
      <c r="F38" s="127" t="str">
        <f>+VLOOKUP(A38,'Estado SCI'!$A$16:$I$59,9,0)</f>
        <v>Mantenimiento del control</v>
      </c>
      <c r="G38" s="127">
        <f>+VLOOKUP(A38,'Estado SCI'!$A$16:$L$59,12,0)</f>
        <v>120.85123</v>
      </c>
      <c r="H38" s="127">
        <f t="shared" si="0"/>
        <v>37</v>
      </c>
      <c r="I38" s="127" t="str">
        <f>+IF(VLOOKUP(A38,'Estado SCI'!$A$16:$G$59,7,0)="","",VLOOKUP(A38,'Estado SCI'!$A$16:$G$59,7,0))</f>
        <v>Si</v>
      </c>
      <c r="J38" s="128">
        <f t="shared" si="2"/>
        <v>1</v>
      </c>
      <c r="K38" s="129">
        <f t="shared" si="1"/>
        <v>1</v>
      </c>
    </row>
    <row r="39" spans="1:11" x14ac:dyDescent="0.25">
      <c r="A39" s="127" t="s">
        <v>182</v>
      </c>
      <c r="B39" s="127" t="s">
        <v>96</v>
      </c>
      <c r="C39" s="127" t="s">
        <v>67</v>
      </c>
      <c r="D39" s="127" t="s">
        <v>47</v>
      </c>
      <c r="E39" s="127" t="s">
        <v>101</v>
      </c>
      <c r="F39" s="127" t="str">
        <f>+VLOOKUP(A39,'Estado SCI'!$A$16:$I$59,9,0)</f>
        <v>Mantenimiento del control</v>
      </c>
      <c r="G39" s="127">
        <f>+VLOOKUP(A39,'Estado SCI'!$A$16:$L$59,12,0)</f>
        <v>120.85123400000001</v>
      </c>
      <c r="H39" s="127">
        <f t="shared" si="0"/>
        <v>38</v>
      </c>
      <c r="I39" s="127" t="str">
        <f>+IF(VLOOKUP(A39,'Estado SCI'!$A$16:$G$59,7,0)="","",VLOOKUP(A39,'Estado SCI'!$A$16:$G$59,7,0))</f>
        <v>Si</v>
      </c>
      <c r="J39" s="128">
        <f t="shared" si="2"/>
        <v>1</v>
      </c>
      <c r="K39" s="129">
        <f t="shared" si="1"/>
        <v>1</v>
      </c>
    </row>
    <row r="40" spans="1:11" x14ac:dyDescent="0.25">
      <c r="A40" s="127" t="s">
        <v>183</v>
      </c>
      <c r="B40" s="127" t="s">
        <v>96</v>
      </c>
      <c r="C40" s="127" t="s">
        <v>67</v>
      </c>
      <c r="D40" s="127" t="s">
        <v>49</v>
      </c>
      <c r="E40" s="127" t="s">
        <v>104</v>
      </c>
      <c r="F40" s="127" t="str">
        <f>+VLOOKUP(A40,'Estado SCI'!$A$16:$I$59,9,0)</f>
        <v>Mantenimiento del control</v>
      </c>
      <c r="G40" s="127">
        <f>+VLOOKUP(A40,'Estado SCI'!$A$16:$L$59,12,0)</f>
        <v>120.8512345</v>
      </c>
      <c r="H40" s="127">
        <f t="shared" si="0"/>
        <v>39</v>
      </c>
      <c r="I40" s="127" t="str">
        <f>+IF(VLOOKUP(A40,'Estado SCI'!$A$16:$G$59,7,0)="","",VLOOKUP(A40,'Estado SCI'!$A$16:$G$59,7,0))</f>
        <v>Si</v>
      </c>
      <c r="J40" s="128">
        <f t="shared" si="2"/>
        <v>1</v>
      </c>
      <c r="K40" s="129">
        <f t="shared" si="1"/>
        <v>1</v>
      </c>
    </row>
    <row r="41" spans="1:11" x14ac:dyDescent="0.25">
      <c r="A41" s="127" t="s">
        <v>184</v>
      </c>
      <c r="B41" s="127" t="s">
        <v>96</v>
      </c>
      <c r="C41" s="127" t="s">
        <v>67</v>
      </c>
      <c r="D41" s="127" t="s">
        <v>34</v>
      </c>
      <c r="E41" s="127" t="s">
        <v>107</v>
      </c>
      <c r="F41" s="127" t="str">
        <f>+VLOOKUP(A41,'Estado SCI'!$A$16:$I$59,9,0)</f>
        <v>Mantenimiento del control</v>
      </c>
      <c r="G41" s="127">
        <f>+VLOOKUP(A41,'Estado SCI'!$A$16:$L$59,12,0)</f>
        <v>120.85123455999999</v>
      </c>
      <c r="H41" s="127">
        <f t="shared" si="0"/>
        <v>40</v>
      </c>
      <c r="I41" s="127" t="str">
        <f>+IF(VLOOKUP(A41,'Estado SCI'!$A$16:$G$59,7,0)="","",VLOOKUP(A41,'Estado SCI'!$A$16:$G$59,7,0))</f>
        <v>Si</v>
      </c>
      <c r="J41" s="128">
        <f t="shared" si="2"/>
        <v>1</v>
      </c>
      <c r="K41" s="129">
        <f t="shared" si="1"/>
        <v>1</v>
      </c>
    </row>
    <row r="42" spans="1:11" x14ac:dyDescent="0.25">
      <c r="A42" s="127" t="s">
        <v>185</v>
      </c>
      <c r="B42" s="127" t="s">
        <v>96</v>
      </c>
      <c r="C42" s="127" t="s">
        <v>72</v>
      </c>
      <c r="D42" s="127" t="s">
        <v>36</v>
      </c>
      <c r="E42" s="127" t="s">
        <v>108</v>
      </c>
      <c r="F42" s="127" t="str">
        <f>+VLOOKUP(A42,'Estado SCI'!$A$16:$I$59,9,0)</f>
        <v>Mantenimiento del control</v>
      </c>
      <c r="G42" s="127">
        <f>+VLOOKUP(A42,'Estado SCI'!$A$16:$L$59,12,0)</f>
        <v>120.85123456700001</v>
      </c>
      <c r="H42" s="127">
        <f t="shared" si="0"/>
        <v>41</v>
      </c>
      <c r="I42" s="127" t="str">
        <f>+IF(VLOOKUP(A42,'Estado SCI'!$A$16:$G$59,7,0)="","",VLOOKUP(A42,'Estado SCI'!$A$16:$G$59,7,0))</f>
        <v>Si</v>
      </c>
      <c r="J42" s="128">
        <f t="shared" si="2"/>
        <v>1</v>
      </c>
      <c r="K42" s="129">
        <f t="shared" si="1"/>
        <v>1</v>
      </c>
    </row>
    <row r="43" spans="1:11" x14ac:dyDescent="0.25">
      <c r="A43" s="127" t="s">
        <v>186</v>
      </c>
      <c r="B43" s="127" t="s">
        <v>96</v>
      </c>
      <c r="C43" s="127" t="s">
        <v>72</v>
      </c>
      <c r="D43" s="127" t="s">
        <v>39</v>
      </c>
      <c r="E43" s="127" t="s">
        <v>109</v>
      </c>
      <c r="F43" s="127" t="str">
        <f>+VLOOKUP(A43,'Estado SCI'!$A$16:$I$59,9,0)</f>
        <v>Mantenimiento del control</v>
      </c>
      <c r="G43" s="127">
        <f>+VLOOKUP(A43,'Estado SCI'!$A$16:$L$59,12,0)</f>
        <v>120.85123456780001</v>
      </c>
      <c r="H43" s="127">
        <f t="shared" si="0"/>
        <v>42</v>
      </c>
      <c r="I43" s="127" t="str">
        <f>+IF(VLOOKUP(A43,'Estado SCI'!$A$16:$G$59,7,0)="","",VLOOKUP(A43,'Estado SCI'!$A$16:$G$59,7,0))</f>
        <v>Si</v>
      </c>
      <c r="J43" s="128">
        <f t="shared" si="2"/>
        <v>1</v>
      </c>
      <c r="K43" s="129">
        <f t="shared" si="1"/>
        <v>1</v>
      </c>
    </row>
    <row r="44" spans="1:11" x14ac:dyDescent="0.25">
      <c r="A44" s="127" t="s">
        <v>187</v>
      </c>
      <c r="B44" s="127" t="s">
        <v>96</v>
      </c>
      <c r="C44" s="127" t="s">
        <v>72</v>
      </c>
      <c r="D44" s="127" t="s">
        <v>41</v>
      </c>
      <c r="E44" s="127" t="s">
        <v>110</v>
      </c>
      <c r="F44" s="127" t="str">
        <f>+VLOOKUP(A44,'Estado SCI'!$A$16:$I$59,9,0)</f>
        <v>Mantenimiento del control</v>
      </c>
      <c r="G44" s="127">
        <f>+VLOOKUP(A44,'Estado SCI'!$A$16:$L$59,12,0)</f>
        <v>120.85123456789</v>
      </c>
      <c r="H44" s="127">
        <f t="shared" si="0"/>
        <v>43</v>
      </c>
      <c r="I44" s="127" t="str">
        <f>+IF(VLOOKUP(A44,'Estado SCI'!$A$16:$G$59,7,0)="","",VLOOKUP(A44,'Estado SCI'!$A$16:$G$59,7,0))</f>
        <v>Si</v>
      </c>
      <c r="J44" s="128">
        <f t="shared" si="2"/>
        <v>1</v>
      </c>
      <c r="K44" s="129">
        <f t="shared" si="1"/>
        <v>1</v>
      </c>
    </row>
    <row r="45" spans="1:11" x14ac:dyDescent="0.25">
      <c r="A45" s="127" t="s">
        <v>188</v>
      </c>
      <c r="B45" s="127" t="s">
        <v>96</v>
      </c>
      <c r="C45" s="127" t="s">
        <v>72</v>
      </c>
      <c r="D45" s="127" t="s">
        <v>43</v>
      </c>
      <c r="E45" s="127" t="s">
        <v>111</v>
      </c>
      <c r="F45" s="127" t="str">
        <f>+VLOOKUP(A45,'Estado SCI'!$A$16:$I$59,9,0)</f>
        <v>Mantenimiento del control</v>
      </c>
      <c r="G45" s="127">
        <f>+VLOOKUP(A45,'Estado SCI'!$A$16:$L$59,12,0)</f>
        <v>120.851234567891</v>
      </c>
      <c r="H45" s="127">
        <f t="shared" si="0"/>
        <v>44</v>
      </c>
      <c r="I45" s="127" t="str">
        <f>+IF(VLOOKUP(A45,'Estado SCI'!$A$16:$G$59,7,0)="","",VLOOKUP(A45,'Estado SCI'!$A$16:$G$59,7,0))</f>
        <v>Si</v>
      </c>
      <c r="J45" s="128">
        <f t="shared" si="2"/>
        <v>1</v>
      </c>
      <c r="K45" s="129">
        <f t="shared" si="1"/>
        <v>1</v>
      </c>
    </row>
  </sheetData>
  <sheetProtection algorithmName="SHA-512" hashValue="eXgkKlTi9xJKAI7t6Aeb2RaFpkfyF43pI2BIhtxDc7hsl0SqLK8I4Wc7jbZwC5kw3uyIHOBIUXRnh5cC70LKYA==" saltValue="AxKzX6Ar80vT7acQV8rFpQ==" spinCount="100000" sheet="1" objects="1" scenarios="1" selectLockedCells="1"/>
  <autoFilter ref="A1:K45" xr:uid="{00000000-0009-0000-0000-000004000000}"/>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5</vt:i4>
      </vt:variant>
      <vt:variant>
        <vt:lpstr>Rangos con nombre</vt:lpstr>
      </vt:variant>
      <vt:variant>
        <vt:i4>3</vt:i4>
      </vt:variant>
    </vt:vector>
  </HeadingPairs>
  <TitlesOfParts>
    <vt:vector size="8" baseType="lpstr">
      <vt:lpstr>Instructivo</vt:lpstr>
      <vt:lpstr>Estado SCI</vt:lpstr>
      <vt:lpstr>Análisis Resultados</vt:lpstr>
      <vt:lpstr>Conclusión</vt:lpstr>
      <vt:lpstr>Hoja1</vt:lpstr>
      <vt:lpstr>'Análisis Resultados'!Títulos_a_imprimir</vt:lpstr>
      <vt:lpstr>Conclusión!Títulos_a_imprimir</vt:lpstr>
      <vt:lpstr>'Estado SCI'!Títulos_a_imprimir</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Sala Juntas Piso 6</dc:creator>
  <cp:keywords/>
  <dc:description/>
  <cp:lastModifiedBy>USER</cp:lastModifiedBy>
  <cp:revision/>
  <cp:lastPrinted>2022-04-22T12:26:49Z</cp:lastPrinted>
  <dcterms:created xsi:type="dcterms:W3CDTF">2020-04-28T13:58:09Z</dcterms:created>
  <dcterms:modified xsi:type="dcterms:W3CDTF">2023-08-23T19:46:10Z</dcterms:modified>
  <cp:category/>
  <cp:contentStatus/>
</cp:coreProperties>
</file>